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375" yWindow="0" windowWidth="14640" windowHeight="12855" activeTab="2"/>
  </bookViews>
  <sheets>
    <sheet name="Opći podaci" sheetId="25" r:id="rId1"/>
    <sheet name="Bilanca" sheetId="18" r:id="rId2"/>
    <sheet name="RDG" sheetId="19" r:id="rId3"/>
    <sheet name="NT_D" sheetId="21" r:id="rId4"/>
    <sheet name="NT_I" sheetId="20" r:id="rId5"/>
    <sheet name="PK" sheetId="22" r:id="rId6"/>
    <sheet name="Bilješke" sheetId="24" r:id="rId7"/>
  </sheets>
  <definedNames>
    <definedName name="_xlnm.Print_Area" localSheetId="1">Bilanca!$A$1:$I$132</definedName>
    <definedName name="_xlnm.Print_Area" localSheetId="3">NT_D!$A$1:$I$51</definedName>
    <definedName name="_xlnm.Print_Area" localSheetId="4">NT_I!$A$1:$I$59</definedName>
    <definedName name="_xlnm.Print_Area" localSheetId="5">PK!$A$1:$W$61</definedName>
  </definedNames>
  <calcPr calcId="162913"/>
</workbook>
</file>

<file path=xl/calcChain.xml><?xml version="1.0" encoding="utf-8"?>
<calcChain xmlns="http://schemas.openxmlformats.org/spreadsheetml/2006/main">
  <c r="K56" i="19" l="1"/>
  <c r="J13" i="19" l="1"/>
  <c r="I71" i="18" l="1"/>
  <c r="J25" i="19"/>
  <c r="J65" i="19"/>
  <c r="K65" i="19" s="1"/>
  <c r="K55" i="19" l="1"/>
  <c r="K54" i="19"/>
  <c r="K53" i="19"/>
  <c r="K52" i="19"/>
  <c r="K51" i="19"/>
  <c r="K47" i="19"/>
  <c r="K46" i="19"/>
  <c r="K45" i="19"/>
  <c r="K44" i="19"/>
  <c r="K32" i="19"/>
  <c r="K36" i="19"/>
  <c r="K28" i="19"/>
  <c r="K25" i="19"/>
  <c r="K24" i="19"/>
  <c r="K23" i="19"/>
  <c r="K22" i="19"/>
  <c r="K21" i="19"/>
  <c r="K19" i="19"/>
  <c r="K18" i="19"/>
  <c r="K17" i="19"/>
  <c r="K13" i="19"/>
  <c r="K11" i="19"/>
  <c r="K10" i="19"/>
  <c r="P20" i="22" l="1"/>
  <c r="S25" i="22"/>
  <c r="L26" i="22"/>
  <c r="I26" i="22"/>
  <c r="I99" i="19" l="1"/>
  <c r="I87" i="19"/>
  <c r="I47" i="19"/>
  <c r="I46" i="19"/>
  <c r="I45" i="19"/>
  <c r="I44" i="19"/>
  <c r="I13" i="19"/>
  <c r="I11" i="19"/>
  <c r="I10" i="19"/>
  <c r="I9" i="19" l="1"/>
  <c r="K12" i="19" l="1"/>
  <c r="K9" i="19"/>
  <c r="H130" i="18" l="1"/>
  <c r="H113" i="18"/>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34" i="21" l="1"/>
  <c r="H47" i="21"/>
  <c r="H55" i="20"/>
  <c r="H42" i="20"/>
  <c r="I60" i="19"/>
  <c r="H75" i="18"/>
  <c r="H131" i="18" s="1"/>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V35" i="22" l="1"/>
  <c r="V38" i="22" s="1"/>
  <c r="V57" i="22" s="1"/>
  <c r="H49" i="21"/>
  <c r="H51" i="21" s="1"/>
  <c r="H57" i="20"/>
  <c r="H59" i="20" s="1"/>
  <c r="I47" i="21"/>
  <c r="T27" i="22"/>
  <c r="T29" i="22" s="1"/>
  <c r="T35" i="22" s="1"/>
  <c r="W61" i="22"/>
  <c r="I24" i="20"/>
  <c r="I27" i="20" s="1"/>
  <c r="I55" i="20"/>
  <c r="I34" i="21"/>
  <c r="K60" i="19"/>
  <c r="K14" i="19"/>
  <c r="K61" i="19" s="1"/>
  <c r="J60" i="19"/>
  <c r="I75" i="18"/>
  <c r="I131" i="18" s="1"/>
  <c r="I44" i="18"/>
  <c r="I14" i="19"/>
  <c r="I61" i="19" s="1"/>
  <c r="I63" i="19" s="1"/>
  <c r="H61" i="19"/>
  <c r="H72" i="18"/>
  <c r="H60" i="19"/>
  <c r="J14" i="19"/>
  <c r="J61" i="19" s="1"/>
  <c r="U61" i="22"/>
  <c r="I9" i="18"/>
  <c r="I42" i="20"/>
  <c r="W59" i="22"/>
  <c r="W60" i="22" s="1"/>
  <c r="U59" i="22"/>
  <c r="U60" i="22" s="1"/>
  <c r="W31" i="22"/>
  <c r="W32" i="22" s="1"/>
  <c r="U31" i="22"/>
  <c r="U32" i="22" s="1"/>
  <c r="W10" i="22"/>
  <c r="U10" i="22"/>
  <c r="I72" i="18" l="1"/>
  <c r="I57" i="20"/>
  <c r="I59" i="20" s="1"/>
  <c r="T38" i="22"/>
  <c r="T57" i="22" s="1"/>
  <c r="U35" i="22"/>
  <c r="H64" i="19"/>
  <c r="U27" i="22"/>
  <c r="T33" i="22"/>
  <c r="I49" i="21"/>
  <c r="I51" i="21" s="1"/>
  <c r="I62" i="19"/>
  <c r="I66" i="19" s="1"/>
  <c r="K63" i="19"/>
  <c r="K62" i="19"/>
  <c r="K68" i="19" s="1"/>
  <c r="K64" i="19"/>
  <c r="J63" i="19"/>
  <c r="I64" i="19"/>
  <c r="H62" i="19"/>
  <c r="H66" i="19" s="1"/>
  <c r="H63" i="19"/>
  <c r="J62" i="19"/>
  <c r="J66" i="19" s="1"/>
  <c r="J64" i="19"/>
  <c r="H67" i="19" l="1"/>
  <c r="H86" i="19" s="1"/>
  <c r="I101" i="19"/>
  <c r="I103" i="19" s="1"/>
  <c r="I68" i="19"/>
  <c r="K66" i="19"/>
  <c r="K89" i="19" s="1"/>
  <c r="K101" i="19" s="1"/>
  <c r="H68" i="19"/>
  <c r="I67" i="19"/>
  <c r="I86" i="19" s="1"/>
  <c r="W27" i="22"/>
  <c r="U33" i="22"/>
  <c r="H101" i="19"/>
  <c r="K67" i="19"/>
  <c r="U29" i="22"/>
  <c r="W35" i="22"/>
  <c r="W38" i="22" s="1"/>
  <c r="W57" i="22" s="1"/>
  <c r="U38" i="22"/>
  <c r="U57" i="22" s="1"/>
  <c r="J67" i="19"/>
  <c r="J87" i="19" s="1"/>
  <c r="J68" i="19"/>
  <c r="K87" i="19" l="1"/>
  <c r="K105" i="19" s="1"/>
  <c r="K104" i="19" s="1"/>
  <c r="K103" i="19" s="1"/>
  <c r="J105" i="19"/>
  <c r="H103" i="19"/>
  <c r="I85" i="19"/>
  <c r="H85" i="19"/>
  <c r="W33" i="22"/>
  <c r="W29" i="22"/>
  <c r="J85" i="19"/>
  <c r="J89" i="19" s="1"/>
  <c r="J101" i="19" s="1"/>
  <c r="J104" i="19" s="1"/>
  <c r="J103" i="19" s="1"/>
  <c r="K86" i="19" l="1"/>
  <c r="K85" i="19" s="1"/>
</calcChain>
</file>

<file path=xl/comments1.xml><?xml version="1.0" encoding="utf-8"?>
<comments xmlns="http://schemas.openxmlformats.org/spreadsheetml/2006/main">
  <authors>
    <author>Author</author>
  </authors>
  <commentList>
    <comment ref="I25" authorId="0" shapeId="0">
      <text>
        <r>
          <rPr>
            <b/>
            <sz val="9"/>
            <color indexed="81"/>
            <rFont val="Tahoma"/>
            <family val="2"/>
            <charset val="238"/>
          </rPr>
          <t>Author:</t>
        </r>
        <r>
          <rPr>
            <sz val="9"/>
            <color indexed="81"/>
            <rFont val="Tahoma"/>
            <family val="2"/>
            <charset val="238"/>
          </rPr>
          <t xml:space="preserve">
kapit dobitak - dividenda</t>
        </r>
      </text>
    </comment>
  </commentList>
</comments>
</file>

<file path=xl/sharedStrings.xml><?xml version="1.0" encoding="utf-8"?>
<sst xmlns="http://schemas.openxmlformats.org/spreadsheetml/2006/main" count="532" uniqueCount="465">
  <si>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</si>
  <si>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</si>
  <si>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</si>
  <si>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</si>
  <si>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</si>
  <si>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</si>
  <si>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</si>
  <si>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</si>
  <si>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</si>
  <si>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</si>
  <si>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</si>
  <si>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</si>
  <si>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</si>
  <si>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</si>
  <si>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</si>
  <si>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</si>
  <si>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</si>
  <si>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</si>
  <si>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</si>
  <si>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</si>
  <si>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</si>
  <si>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</si>
  <si>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</si>
  <si>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</si>
  <si>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</si>
  <si>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</si>
  <si>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</si>
  <si>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</si>
  <si>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</si>
  <si>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</si>
  <si>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</si>
  <si>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</si>
  <si>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</si>
  <si>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</si>
  <si>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</si>
  <si>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</si>
  <si>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</si>
  <si>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</si>
  <si>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</si>
  <si>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</si>
  <si>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</si>
  <si>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</si>
  <si>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</si>
  <si>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</si>
  <si>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</si>
  <si>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</si>
  <si>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</si>
  <si>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</si>
  <si>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</si>
  <si>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</si>
  <si>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</si>
  <si>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</si>
  <si>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</si>
  <si>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</si>
  <si>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</si>
  <si>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</si>
  <si>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</si>
  <si>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</si>
  <si>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</si>
  <si>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</si>
  <si>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</si>
  <si>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</si>
  <si>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</si>
  <si>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</si>
  <si>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</si>
  <si>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</si>
  <si>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</si>
  <si>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</si>
  <si>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</si>
  <si>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</si>
  <si>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</si>
  <si>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</si>
  <si>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</si>
  <si>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</si>
  <si>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</si>
  <si>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</si>
  <si>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</si>
  <si>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</si>
  <si>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</si>
  <si>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</si>
  <si>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</si>
  <si>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</si>
  <si>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</si>
  <si>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</si>
  <si>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</si>
  <si>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</si>
  <si>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</si>
  <si>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</si>
  <si>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</si>
  <si>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</si>
  <si>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</si>
  <si>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</si>
  <si>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</si>
  <si>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</si>
  <si>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</si>
  <si>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</si>
  <si>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</si>
  <si>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</si>
  <si>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</si>
  <si>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</si>
  <si>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</si>
  <si>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</si>
  <si>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</si>
  <si>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</si>
  <si>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</si>
  <si>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</si>
  <si>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</si>
  <si>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</si>
  <si>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</si>
  <si>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</si>
  <si>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</si>
  <si>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</si>
  <si>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</si>
  <si>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</si>
  <si>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</si>
  <si>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</si>
  <si>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</si>
  <si>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</si>
  <si>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</si>
  <si>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</si>
  <si>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</si>
  <si>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</si>
  <si>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</si>
  <si>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</si>
  <si>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</si>
  <si>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</si>
  <si>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</si>
  <si>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</si>
  <si>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</si>
  <si>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</si>
  <si>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</si>
  <si>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</si>
  <si>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</si>
  <si>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</si>
  <si>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</si>
  <si>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</si>
  <si>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</si>
  <si>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</si>
  <si>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</si>
  <si>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</si>
  <si>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</si>
  <si>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</si>
  <si>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</si>
  <si>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</si>
  <si>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</si>
  <si>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</si>
  <si>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</si>
  <si>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</si>
  <si>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</si>
  <si>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</si>
  <si>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</si>
  <si>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</si>
  <si>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</si>
  <si>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</si>
  <si>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</si>
  <si>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</si>
  <si>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</si>
  <si>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</si>
  <si>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</si>
  <si>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</si>
  <si>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</si>
  <si>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</si>
  <si>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</si>
  <si>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</si>
  <si>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</si>
  <si>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</si>
  <si>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</si>
  <si>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</si>
  <si>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</si>
  <si>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</si>
  <si>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</si>
  <si>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</si>
  <si>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</si>
  <si>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</si>
  <si>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</si>
  <si>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</si>
  <si>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</si>
  <si>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</si>
  <si>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</si>
  <si>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</si>
  <si>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</si>
  <si>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</si>
  <si>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</si>
  <si>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</si>
  <si>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</si>
  <si>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</si>
  <si>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</si>
  <si>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</si>
  <si>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</si>
  <si>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</si>
  <si>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</si>
  <si>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</si>
  <si>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</si>
  <si>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</si>
  <si>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</si>
  <si>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</si>
  <si>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</si>
  <si>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</si>
  <si>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</si>
  <si>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</si>
  <si>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</si>
  <si>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</si>
  <si>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</si>
  <si>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</si>
  <si>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</si>
  <si>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</si>
  <si>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</si>
  <si>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</si>
  <si>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</si>
  <si>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</si>
  <si>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</si>
  <si>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</si>
  <si>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</si>
  <si>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</si>
  <si>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</si>
  <si>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</si>
  <si>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</si>
  <si>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</si>
  <si>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</si>
  <si>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</si>
  <si>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</si>
  <si>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</si>
  <si>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</si>
  <si>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</si>
  <si>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</si>
  <si>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</si>
  <si>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</si>
  <si>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</si>
  <si>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</si>
  <si>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</si>
  <si>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</si>
  <si>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</si>
  <si>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</si>
  <si>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</si>
  <si>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</si>
  <si>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</si>
  <si>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</si>
  <si>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</si>
  <si>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</si>
  <si>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</si>
  <si>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</si>
  <si>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</si>
  <si>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</si>
  <si>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</si>
  <si>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</si>
  <si>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</si>
  <si>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</si>
  <si>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</si>
  <si>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</si>
  <si>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</si>
  <si>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</si>
  <si>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</si>
  <si>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</si>
  <si>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</si>
  <si>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</si>
  <si>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</si>
  <si>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</si>
  <si>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</si>
  <si>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</si>
  <si>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</si>
  <si>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</si>
  <si>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</si>
  <si>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</si>
  <si>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</si>
  <si>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</si>
  <si>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</si>
  <si>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</si>
  <si>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</si>
  <si>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</si>
  <si>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</si>
  <si>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</si>
  <si>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</si>
  <si>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</si>
  <si>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</si>
  <si>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</si>
  <si>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</si>
  <si>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</si>
  <si>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</si>
  <si>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</si>
  <si>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</si>
  <si>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</si>
  <si>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</si>
  <si>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</si>
  <si>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</si>
  <si>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</si>
  <si>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</si>
  <si>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</si>
  <si>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</si>
  <si>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</si>
  <si>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</si>
  <si>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</si>
  <si>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</si>
  <si>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</si>
  <si>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</si>
  <si>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</si>
  <si>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</si>
  <si>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</si>
  <si>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</si>
  <si>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</si>
  <si>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</si>
  <si>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</si>
  <si>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</si>
  <si>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</si>
  <si>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</si>
  <si>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</si>
  <si>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</si>
  <si>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</si>
  <si>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</si>
  <si>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</si>
  <si>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</si>
  <si>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</si>
  <si>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</si>
  <si>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</si>
  <si>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</si>
  <si>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</si>
  <si>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</si>
  <si>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</si>
  <si>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</si>
  <si>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</si>
  <si>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</si>
  <si>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</si>
  <si>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</si>
  <si>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</si>
  <si>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</si>
  <si>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</si>
  <si>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</si>
  <si>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</si>
  <si>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</si>
  <si>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</si>
  <si>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</si>
  <si>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</si>
  <si>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</si>
  <si>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</si>
  <si>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</si>
  <si>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</si>
  <si>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</si>
  <si>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</si>
  <si>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</si>
  <si>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</si>
  <si>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</si>
  <si>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</si>
  <si>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</si>
  <si>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</si>
  <si>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</si>
  <si>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</si>
  <si>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</si>
  <si>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</si>
  <si>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</si>
  <si>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</si>
  <si>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</si>
  <si>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</si>
  <si>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</si>
  <si>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</si>
  <si>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</si>
  <si>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</si>
  <si>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</si>
  <si>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</si>
  <si>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</si>
  <si>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</si>
  <si>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</si>
  <si>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</si>
  <si>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</si>
  <si>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</si>
  <si>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</si>
  <si>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</si>
  <si>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</si>
  <si>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</si>
  <si>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</si>
  <si>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</si>
  <si>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</si>
  <si>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</si>
  <si>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</si>
  <si>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</si>
  <si>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</si>
  <si>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</si>
  <si>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</si>
  <si>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</si>
  <si>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</si>
  <si>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</si>
  <si>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</si>
  <si>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</si>
  <si>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</si>
  <si>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</si>
  <si>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</si>
  <si>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r>
      <t xml:space="preserve">A)  KAPITAL I REZERVE </t>
    </r>
    <r>
      <rPr>
        <sz val="9"/>
        <rFont val="Arial"/>
        <family val="2"/>
        <charset val="238"/>
      </rPr>
      <t>(AOP 068 do 070+076+077+081+084+087)</t>
    </r>
  </si>
  <si>
    <r>
      <t xml:space="preserve">B)  REZERVIRANJA </t>
    </r>
    <r>
      <rPr>
        <sz val="9"/>
        <rFont val="Arial"/>
        <family val="2"/>
        <charset val="238"/>
      </rPr>
      <t>(AOP 089 do 094)</t>
    </r>
  </si>
  <si>
    <r>
      <t xml:space="preserve">C)  DUGOROČNE OBVEZE </t>
    </r>
    <r>
      <rPr>
        <sz val="9"/>
        <rFont val="Arial"/>
        <family val="2"/>
        <charset val="238"/>
      </rPr>
      <t>(AOP 096 do 106)</t>
    </r>
  </si>
  <si>
    <r>
      <t xml:space="preserve">D)  KRATKOROČNE OBVEZE </t>
    </r>
    <r>
      <rPr>
        <sz val="9"/>
        <rFont val="Arial"/>
        <family val="2"/>
        <charset val="238"/>
      </rPr>
      <t>(AOP 108 do 121)</t>
    </r>
  </si>
  <si>
    <r>
      <t xml:space="preserve">F) UKUPNO – PASIVA </t>
    </r>
    <r>
      <rPr>
        <sz val="9"/>
        <rFont val="Arial"/>
        <family val="2"/>
        <charset val="238"/>
      </rPr>
      <t>(AOP 067+088+095+107+122)</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</si>
  <si>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</si>
  <si>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</si>
  <si>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</si>
  <si>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</si>
  <si>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</si>
  <si>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</si>
  <si>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</si>
  <si>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</si>
  <si>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</si>
  <si>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</si>
  <si>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</si>
  <si>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</si>
  <si>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</si>
  <si>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</si>
  <si>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</si>
  <si>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</si>
  <si>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</si>
  <si>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</si>
  <si>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</si>
  <si>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</si>
  <si>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</si>
  <si>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</si>
  <si>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</si>
  <si>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</si>
  <si>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</si>
  <si>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 xml:space="preserve">BILJEŠKE UZ FINANCIJSKE IZVJEŠTAJE - TFI
(sastavljaju se za tromjesečna izvještajna razdoblja)
Naziv izdavatelja:   ______________________________________________
OIB:   ________________________________________________________
Izvještajno razdoblje: _____________________________________________
Bilješke uz financijske izvještaje za tromjesečna izvještajna razdoblja uključuju:
a) objašnjenje poslovnih događaja koji su značajni za razumijevanje promjena u izvještaju o financijskog položaju i poslovnim rezultatima za tromjesečno izvještajno razdoblje izdavatelja u odnosu na zadnju poslovnu godinu, odnosno objavljuju se informacije vezane uz te događaje i ažuriraju odgovarajuće informacije objavljene u posljednjem godišnjem financijskom izvještaju,
b) informacije gdje je omogućen pristup posljednjim godišnjim financijskim izvještajima, radi razumijevanja informacija objavljenih u bilješkama uz financijske izvještaje sastavljene za tromjesečno izvještajno razdoblje, 
c) izjava da se iste računovodstvene politike primjenjuju prilikom sastavljanja financijskih izvještaja za tromjesečno izvještajno razdoblje kao i u posljednjim godišnjim financijskim izvještajima ili, ako su te računovodstvene politike mijenjale, opis prirode i učinka promjene,
d) objašnjenje poslovnih rezultata u slučaju da izdavatelj obavlja djelatnost sezonske prirode.
</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</si>
  <si>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</si>
  <si>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</si>
  <si>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</si>
  <si>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</si>
  <si>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</si>
  <si>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</si>
  <si>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</si>
  <si>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</si>
  <si>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</si>
  <si>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</si>
  <si>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</si>
  <si>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</si>
  <si>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</si>
  <si>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</si>
  <si>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</si>
  <si>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</si>
  <si>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</si>
  <si>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</si>
  <si>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</si>
  <si>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</si>
  <si>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HR</t>
  </si>
  <si>
    <t>529900DUWS1DGNEK4C68</t>
  </si>
  <si>
    <t>30577</t>
  </si>
  <si>
    <t>Valamar Riviera d.d.</t>
  </si>
  <si>
    <t>Poreč</t>
  </si>
  <si>
    <t>Stancija Kaligari 1</t>
  </si>
  <si>
    <t>uprava@riviera.hr</t>
  </si>
  <si>
    <t>www.valamar-riviera.com</t>
  </si>
  <si>
    <t>Valamar Obertauern GmbH</t>
  </si>
  <si>
    <t>Obertauern</t>
  </si>
  <si>
    <t>195893 D</t>
  </si>
  <si>
    <t>Valamar A GmbH</t>
  </si>
  <si>
    <t>Tamsweg</t>
  </si>
  <si>
    <t>486431 S</t>
  </si>
  <si>
    <t>Hoteli Makarska d.d.</t>
  </si>
  <si>
    <t>Makarska</t>
  </si>
  <si>
    <t>Palme Turizam  d.o.o.</t>
  </si>
  <si>
    <t>Dubrovnik</t>
  </si>
  <si>
    <t>Sopta Anka</t>
  </si>
  <si>
    <t>052 408 188</t>
  </si>
  <si>
    <t>anka.sopta@riviera.hr</t>
  </si>
  <si>
    <t xml:space="preserve">Magične stijene d.o.o. </t>
  </si>
  <si>
    <t>oo</t>
  </si>
  <si>
    <t>Pogača Babin Kuk d.o.o.</t>
  </si>
  <si>
    <t>Imperial d.d.</t>
  </si>
  <si>
    <t>Rab</t>
  </si>
  <si>
    <t xml:space="preserve">Bugenvilia d.o.o. </t>
  </si>
  <si>
    <t>Obveznik: Valamar Riviera d.d.</t>
  </si>
  <si>
    <t xml:space="preserve">stanje na dan 30.09.2019. </t>
  </si>
  <si>
    <t>u razdoblju 01.01.2019. do 30.09.2019.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</si>
</sst>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9"/>
      <color indexed="81"/>
      <name val="Tahoma"/>
      <family val="2"/>
      <charset val="238"/>
    </font>
    <font>
      <sz val="9"/>
      <color indexed="81"/>
      <name val="Tahoma"/>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style="thin">
        <color indexed="64"/>
      </left>
      <right style="thin">
        <color indexed="64"/>
      </right>
      <top style="hair">
        <color indexed="64"/>
      </top>
      <bottom style="hair">
        <color indexed="64"/>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37">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9" xfId="0" applyNumberFormat="1" applyFont="1" applyFill="1" applyBorder="1" applyAlignment="1" applyProtection="1">
      <alignment horizontal="center" vertical="center"/>
    </xf>
    <xf numFmtId="165" fontId="18" fillId="9" borderId="39" xfId="0" applyNumberFormat="1" applyFont="1" applyFill="1" applyBorder="1" applyAlignment="1" applyProtection="1">
      <alignment horizontal="center" vertical="center"/>
    </xf>
    <xf numFmtId="165" fontId="18" fillId="9" borderId="40" xfId="0" applyNumberFormat="1" applyFont="1" applyFill="1" applyBorder="1" applyAlignment="1" applyProtection="1">
      <alignment horizontal="center" vertical="center"/>
    </xf>
    <xf numFmtId="165" fontId="18"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8" fillId="3" borderId="42" xfId="0" applyFont="1" applyFill="1" applyBorder="1" applyAlignment="1" applyProtection="1">
      <alignment horizontal="center" vertical="center"/>
    </xf>
    <xf numFmtId="3" fontId="18"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8" fillId="3" borderId="42" xfId="3" applyFont="1" applyFill="1" applyBorder="1" applyAlignment="1" applyProtection="1">
      <alignment horizontal="center" vertical="center"/>
    </xf>
    <xf numFmtId="3" fontId="18"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4"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7" fillId="10" borderId="42" xfId="0" applyNumberFormat="1" applyFont="1" applyFill="1" applyBorder="1" applyAlignment="1" applyProtection="1">
      <alignment horizontal="right" vertical="center" shrinkToFit="1"/>
    </xf>
    <xf numFmtId="3" fontId="17" fillId="0" borderId="42" xfId="0" applyNumberFormat="1" applyFont="1" applyFill="1" applyBorder="1" applyAlignment="1" applyProtection="1">
      <alignment horizontal="right" vertical="center" shrinkToFit="1"/>
      <protection locked="0"/>
    </xf>
    <xf numFmtId="3" fontId="17"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7"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7" fillId="10" borderId="13" xfId="0" applyNumberFormat="1" applyFont="1" applyFill="1" applyBorder="1" applyAlignment="1" applyProtection="1">
      <alignment vertical="center" wrapText="1"/>
    </xf>
    <xf numFmtId="3" fontId="17"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3" xfId="0" applyNumberFormat="1" applyFont="1" applyFill="1" applyBorder="1" applyAlignment="1" applyProtection="1">
      <alignment vertical="center"/>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3"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3" fillId="9" borderId="40" xfId="0" applyNumberFormat="1" applyFont="1" applyFill="1" applyBorder="1" applyAlignment="1" applyProtection="1">
      <alignment vertical="center" shrinkToFit="1"/>
    </xf>
    <xf numFmtId="3" fontId="23" fillId="0" borderId="39" xfId="0" applyNumberFormat="1" applyFont="1" applyFill="1" applyBorder="1" applyAlignment="1" applyProtection="1">
      <alignment vertical="center" shrinkToFit="1"/>
    </xf>
    <xf numFmtId="3" fontId="23" fillId="0" borderId="40" xfId="0" applyNumberFormat="1" applyFont="1" applyFill="1" applyBorder="1" applyAlignment="1" applyProtection="1">
      <alignment vertical="center" shrinkToFit="1"/>
    </xf>
    <xf numFmtId="0" fontId="26" fillId="11" borderId="1" xfId="4" applyFont="1" applyFill="1" applyBorder="1"/>
    <xf numFmtId="0" fontId="1" fillId="11" borderId="27" xfId="4" applyFill="1" applyBorder="1"/>
    <xf numFmtId="0" fontId="1" fillId="0" borderId="0" xfId="4"/>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31"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9" fillId="11" borderId="43" xfId="4" applyFont="1" applyFill="1" applyBorder="1" applyAlignment="1">
      <alignment wrapText="1"/>
    </xf>
    <xf numFmtId="0" fontId="29" fillId="11" borderId="44" xfId="4" applyFont="1" applyFill="1" applyBorder="1" applyAlignment="1">
      <alignment wrapText="1"/>
    </xf>
    <xf numFmtId="0" fontId="29" fillId="11" borderId="43"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44" xfId="4" applyFont="1" applyFill="1" applyBorder="1"/>
    <xf numFmtId="0" fontId="5" fillId="11" borderId="0" xfId="4" applyFont="1" applyFill="1" applyBorder="1" applyAlignment="1">
      <alignment horizontal="right" vertical="center" wrapText="1"/>
    </xf>
    <xf numFmtId="0" fontId="30" fillId="11" borderId="44" xfId="4" applyFont="1" applyFill="1" applyBorder="1" applyAlignment="1">
      <alignment vertical="center"/>
    </xf>
    <xf numFmtId="0" fontId="5" fillId="11" borderId="43"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44"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9" fillId="11" borderId="0" xfId="4" applyFont="1" applyFill="1" applyBorder="1" applyAlignment="1">
      <alignment vertical="top" wrapText="1"/>
    </xf>
    <xf numFmtId="0" fontId="29" fillId="11" borderId="43" xfId="4" applyFont="1" applyFill="1" applyBorder="1" applyAlignment="1">
      <alignment vertical="top"/>
    </xf>
    <xf numFmtId="0" fontId="32"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11" fillId="0" borderId="0" xfId="3" applyNumberFormat="1" applyProtection="1">
      <protection locked="0"/>
    </xf>
    <xf numFmtId="3" fontId="17" fillId="10" borderId="42"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0" fontId="29" fillId="11" borderId="0" xfId="4" applyFont="1" applyFill="1" applyBorder="1" applyProtection="1">
      <protection locked="0"/>
    </xf>
    <xf numFmtId="0" fontId="4" fillId="12" borderId="45" xfId="0" applyFont="1" applyFill="1" applyBorder="1" applyAlignment="1" applyProtection="1">
      <alignment horizontal="center" vertical="center"/>
      <protection locked="0"/>
    </xf>
    <xf numFmtId="0" fontId="4" fillId="12" borderId="47" xfId="0" applyFont="1" applyFill="1" applyBorder="1" applyAlignment="1" applyProtection="1">
      <alignment horizontal="center" vertical="center"/>
      <protection locked="0"/>
    </xf>
    <xf numFmtId="0" fontId="29" fillId="11" borderId="43" xfId="4" applyFont="1" applyFill="1" applyBorder="1" applyAlignment="1" applyProtection="1">
      <alignment vertical="top"/>
      <protection locked="0"/>
    </xf>
    <xf numFmtId="0" fontId="29" fillId="11" borderId="0" xfId="4" applyFont="1" applyFill="1" applyBorder="1" applyAlignment="1" applyProtection="1">
      <alignment vertical="top"/>
      <protection locked="0"/>
    </xf>
    <xf numFmtId="0" fontId="29" fillId="11" borderId="44" xfId="4" applyFont="1" applyFill="1" applyBorder="1" applyProtection="1">
      <protection locked="0"/>
    </xf>
    <xf numFmtId="0" fontId="29" fillId="11" borderId="43"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wrapText="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horizontal="right" vertical="center" shrinkToFit="1"/>
      <protection locked="0"/>
    </xf>
    <xf numFmtId="3" fontId="5" fillId="0" borderId="49" xfId="0" applyNumberFormat="1" applyFont="1" applyFill="1" applyBorder="1" applyAlignment="1" applyProtection="1">
      <alignment vertical="center"/>
      <protection locked="0"/>
    </xf>
    <xf numFmtId="0" fontId="4" fillId="0" borderId="47" xfId="4" applyFont="1" applyFill="1" applyBorder="1" applyAlignment="1" applyProtection="1">
      <alignment horizontal="center" vertical="center"/>
      <protection locked="0"/>
    </xf>
    <xf numFmtId="3" fontId="5" fillId="0" borderId="49" xfId="0" applyNumberFormat="1" applyFont="1" applyFill="1" applyBorder="1" applyAlignment="1" applyProtection="1">
      <alignment horizontal="right" vertical="center"/>
      <protection locked="0"/>
    </xf>
    <xf numFmtId="37" fontId="0" fillId="0" borderId="0" xfId="0" applyNumberFormat="1" applyFill="1" applyProtection="1">
      <protection locked="0"/>
    </xf>
    <xf numFmtId="0" fontId="29" fillId="11" borderId="0" xfId="4" applyFont="1" applyFill="1" applyBorder="1" applyAlignment="1" applyProtection="1">
      <alignment vertical="top" wrapText="1"/>
      <protection locked="0"/>
    </xf>
    <xf numFmtId="0" fontId="4" fillId="12" borderId="3" xfId="0" applyFont="1" applyFill="1" applyBorder="1" applyAlignment="1" applyProtection="1">
      <alignment horizontal="right" vertical="center"/>
      <protection locked="0"/>
    </xf>
    <xf numFmtId="0" fontId="4" fillId="12" borderId="2" xfId="0" applyFont="1" applyFill="1" applyBorder="1" applyAlignment="1" applyProtection="1">
      <alignment horizontal="right" vertical="center"/>
      <protection locked="0"/>
    </xf>
    <xf numFmtId="0" fontId="4" fillId="12" borderId="45" xfId="0"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protection locked="0"/>
    </xf>
    <xf numFmtId="0" fontId="25" fillId="11" borderId="26" xfId="4" applyFont="1" applyFill="1" applyBorder="1" applyAlignment="1">
      <alignment vertical="center"/>
    </xf>
    <xf numFmtId="0" fontId="25" fillId="11" borderId="1" xfId="4" applyFont="1" applyFill="1" applyBorder="1" applyAlignment="1">
      <alignment vertical="center"/>
    </xf>
    <xf numFmtId="0" fontId="28" fillId="11" borderId="43"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5" fillId="11" borderId="43" xfId="4" applyFont="1" applyFill="1" applyBorder="1" applyAlignment="1">
      <alignment horizontal="right" vertical="center" wrapText="1"/>
    </xf>
    <xf numFmtId="0" fontId="5" fillId="11" borderId="44"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29" fillId="11" borderId="43" xfId="4" applyFont="1" applyFill="1" applyBorder="1" applyAlignment="1">
      <alignment wrapText="1"/>
    </xf>
    <xf numFmtId="0" fontId="29" fillId="11" borderId="0" xfId="4" applyFont="1" applyFill="1" applyBorder="1" applyAlignment="1">
      <alignment wrapText="1"/>
    </xf>
    <xf numFmtId="0" fontId="29" fillId="11" borderId="0" xfId="4" applyFont="1" applyFill="1" applyBorder="1"/>
    <xf numFmtId="0" fontId="27" fillId="11" borderId="43"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5" fillId="11" borderId="44"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9" fillId="11" borderId="43" xfId="4" applyFont="1" applyFill="1" applyBorder="1" applyAlignment="1">
      <alignment vertical="center" wrapText="1"/>
    </xf>
    <xf numFmtId="0" fontId="29"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30" fillId="11" borderId="43" xfId="4" applyFont="1" applyFill="1" applyBorder="1" applyAlignment="1">
      <alignment vertical="center"/>
    </xf>
    <xf numFmtId="0" fontId="30" fillId="11" borderId="0" xfId="4" applyFont="1" applyFill="1" applyBorder="1" applyAlignment="1">
      <alignment vertical="center"/>
    </xf>
    <xf numFmtId="0" fontId="5"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45" xfId="0" applyFont="1" applyFill="1" applyBorder="1" applyProtection="1">
      <protection locked="0"/>
    </xf>
    <xf numFmtId="0" fontId="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29" fillId="11" borderId="0" xfId="4" applyFont="1" applyFill="1" applyBorder="1" applyAlignment="1">
      <alignment vertical="top" wrapText="1"/>
    </xf>
    <xf numFmtId="0" fontId="29" fillId="11" borderId="0" xfId="4" applyFont="1" applyFill="1" applyBorder="1" applyAlignment="1">
      <alignment vertical="top"/>
    </xf>
    <xf numFmtId="0" fontId="5" fillId="11" borderId="44" xfId="4" applyFont="1" applyFill="1" applyBorder="1" applyAlignment="1">
      <alignment horizontal="center" vertical="center"/>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5" fillId="11" borderId="0" xfId="4" applyFont="1" applyFill="1" applyBorder="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45" xfId="0" applyFont="1" applyFill="1" applyBorder="1" applyAlignment="1" applyProtection="1">
      <alignment vertical="center"/>
      <protection locked="0"/>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10" borderId="42" xfId="0" applyFont="1" applyFill="1" applyBorder="1" applyAlignment="1" applyProtection="1">
      <alignment horizontal="left" vertical="center" wrapText="1" indent="1"/>
    </xf>
    <xf numFmtId="0" fontId="4" fillId="3" borderId="42" xfId="3" applyFont="1" applyFill="1" applyBorder="1" applyAlignment="1" applyProtection="1">
      <alignment horizontal="center" vertical="center" wrapText="1"/>
    </xf>
    <xf numFmtId="3" fontId="18"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2" xfId="0" applyFont="1" applyFill="1" applyBorder="1" applyAlignment="1" applyProtection="1">
      <alignment vertical="center" wrapText="1"/>
    </xf>
    <xf numFmtId="0" fontId="0" fillId="0" borderId="42" xfId="0" applyBorder="1" applyAlignment="1" applyProtection="1"/>
    <xf numFmtId="0" fontId="18" fillId="3" borderId="42" xfId="3" applyFont="1" applyFill="1" applyBorder="1" applyAlignment="1" applyProtection="1">
      <alignment horizontal="center" vertical="center"/>
    </xf>
    <xf numFmtId="0" fontId="15" fillId="1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indent="1"/>
    </xf>
    <xf numFmtId="0" fontId="15"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1"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5" fillId="10"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10" borderId="1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12" fillId="10" borderId="14"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3" xfId="0" applyFont="1" applyFill="1" applyBorder="1" applyAlignment="1" applyProtection="1">
      <alignment horizontal="left" vertical="center" wrapText="1"/>
    </xf>
    <xf numFmtId="0" fontId="18"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21" fillId="0" borderId="23" xfId="0" applyFont="1" applyFill="1" applyBorder="1" applyAlignment="1" applyProtection="1">
      <alignment horizontal="left" vertical="center" wrapText="1"/>
    </xf>
    <xf numFmtId="0" fontId="21" fillId="0" borderId="24" xfId="0" applyFont="1" applyFill="1" applyBorder="1" applyAlignment="1" applyProtection="1">
      <alignment horizontal="left" vertical="center" wrapText="1"/>
    </xf>
    <xf numFmtId="0" fontId="21" fillId="0" borderId="25"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9" xfId="0" applyFont="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38" xfId="0" applyFont="1" applyFill="1" applyBorder="1" applyAlignment="1" applyProtection="1">
      <alignment horizontal="left" vertical="center"/>
    </xf>
    <xf numFmtId="0" fontId="22" fillId="6" borderId="38" xfId="0" applyFont="1" applyFill="1" applyBorder="1" applyAlignment="1" applyProtection="1">
      <alignment vertical="center"/>
    </xf>
    <xf numFmtId="0" fontId="3" fillId="0" borderId="38" xfId="0" applyFont="1" applyBorder="1" applyAlignment="1" applyProtection="1">
      <alignment vertical="center"/>
    </xf>
    <xf numFmtId="0" fontId="18" fillId="0" borderId="39" xfId="0" applyFont="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0" fontId="20"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20" fillId="9" borderId="39" xfId="0" applyFont="1" applyFill="1" applyBorder="1" applyAlignment="1" applyProtection="1">
      <alignment horizontal="left" vertical="center" wrapText="1"/>
    </xf>
    <xf numFmtId="0" fontId="20" fillId="9" borderId="40" xfId="0" applyFont="1" applyFill="1" applyBorder="1" applyAlignment="1" applyProtection="1">
      <alignment horizontal="left" vertical="center" wrapText="1"/>
    </xf>
    <xf numFmtId="0" fontId="3" fillId="0" borderId="41" xfId="0" applyFont="1" applyBorder="1" applyProtection="1"/>
    <xf numFmtId="0" fontId="20" fillId="0" borderId="39" xfId="0" applyFont="1" applyBorder="1" applyAlignment="1" applyProtection="1">
      <alignment horizontal="left" vertical="center" wrapText="1"/>
    </xf>
    <xf numFmtId="0" fontId="20" fillId="0" borderId="40"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2" fillId="0" borderId="0" xfId="0" applyFont="1" applyAlignment="1">
      <alignment horizontal="left" vertical="top" wrapText="1"/>
    </xf>
    <xf numFmtId="0" fontId="0" fillId="0" borderId="0" xfId="0" applyAlignment="1">
      <alignment horizontal="left" vertical="top"/>
    </xf>
  </cellXfs>
  <cellStyles count="5">
    <cellStyle name="Hyperlink 2" xfId="2"/>
    <cellStyle name="Normal" xfId="0" builtinId="0"/>
    <cellStyle name="Normal 2" xfId="3"/>
    <cellStyle name="Normal 3" xfId="4"/>
    <cellStyle name="Style 1" xfId="1"/>
  </cellStyles>
  <dxfs count="29">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5.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75"/>
  <sheetViews>
    <sheetView topLeftCell="A34" workbookViewId="0">
      <selection activeCell="K53" sqref="K53"/>
    </sheetView>
  </sheetViews>
  <sheetFormatPr defaultColWidth="9.140625" defaultRowHeight="15" x14ac:dyDescent="0.25"/>
  <cols>
    <col min="1" max="8" width="9.140625" style="73"/>
    <col min="9" max="9" width="15.28515625" style="73" customWidth="1"/>
    <col min="10" max="10" width="9.140625" style="73"/>
    <col min="11" max="13" width="9.140625" style="123"/>
    <col min="14" max="14" width="9.140625" style="121"/>
    <col min="15" max="20" width="9.140625" style="123"/>
    <col min="21" max="16384" width="9.140625" style="73"/>
  </cols>
  <sheetData>
    <row r="1" spans="1:20" ht="15.75" x14ac:dyDescent="0.25">
      <c r="A1" s="150" t="s">
        <v>391</v>
      </c>
      <c r="B1" s="151"/>
      <c r="C1" s="151"/>
      <c r="D1" s="71"/>
      <c r="E1" s="71"/>
      <c r="F1" s="71"/>
      <c r="G1" s="71"/>
      <c r="H1" s="71"/>
      <c r="I1" s="71"/>
      <c r="J1" s="72"/>
    </row>
    <row r="2" spans="1:20" ht="14.45" customHeight="1" x14ac:dyDescent="0.25">
      <c r="A2" s="152" t="s">
        <v>407</v>
      </c>
      <c r="B2" s="153"/>
      <c r="C2" s="153"/>
      <c r="D2" s="153"/>
      <c r="E2" s="153"/>
      <c r="F2" s="153"/>
      <c r="G2" s="153"/>
      <c r="H2" s="153"/>
      <c r="I2" s="153"/>
      <c r="J2" s="154"/>
      <c r="N2" s="121">
        <v>1</v>
      </c>
    </row>
    <row r="3" spans="1:20" x14ac:dyDescent="0.25">
      <c r="A3" s="74"/>
      <c r="B3" s="75"/>
      <c r="C3" s="75"/>
      <c r="D3" s="75"/>
      <c r="E3" s="75"/>
      <c r="F3" s="75"/>
      <c r="G3" s="75"/>
      <c r="H3" s="75"/>
      <c r="I3" s="75"/>
      <c r="J3" s="76"/>
      <c r="N3" s="121">
        <v>2</v>
      </c>
    </row>
    <row r="4" spans="1:20" ht="33.6" customHeight="1" x14ac:dyDescent="0.25">
      <c r="A4" s="155" t="s">
        <v>392</v>
      </c>
      <c r="B4" s="156"/>
      <c r="C4" s="156"/>
      <c r="D4" s="156"/>
      <c r="E4" s="157">
        <v>43466</v>
      </c>
      <c r="F4" s="158"/>
      <c r="G4" s="77" t="s">
        <v>0</v>
      </c>
      <c r="H4" s="157">
        <v>43738</v>
      </c>
      <c r="I4" s="158"/>
      <c r="J4" s="78"/>
      <c r="N4" s="121">
        <v>3</v>
      </c>
    </row>
    <row r="5" spans="1:20" s="79" customFormat="1" ht="10.15" customHeight="1" x14ac:dyDescent="0.25">
      <c r="A5" s="159"/>
      <c r="B5" s="160"/>
      <c r="C5" s="160"/>
      <c r="D5" s="160"/>
      <c r="E5" s="160"/>
      <c r="F5" s="160"/>
      <c r="G5" s="160"/>
      <c r="H5" s="160"/>
      <c r="I5" s="160"/>
      <c r="J5" s="161"/>
      <c r="N5" s="122">
        <v>4</v>
      </c>
    </row>
    <row r="6" spans="1:20" ht="20.45" customHeight="1" x14ac:dyDescent="0.25">
      <c r="A6" s="80"/>
      <c r="B6" s="81" t="s">
        <v>415</v>
      </c>
      <c r="C6" s="82"/>
      <c r="D6" s="82"/>
      <c r="E6" s="88">
        <v>2019</v>
      </c>
      <c r="F6" s="83"/>
      <c r="G6" s="77"/>
      <c r="H6" s="83"/>
      <c r="I6" s="84"/>
      <c r="J6" s="85"/>
    </row>
    <row r="7" spans="1:20" s="87" customFormat="1" ht="11.1" customHeight="1" x14ac:dyDescent="0.25">
      <c r="A7" s="80"/>
      <c r="B7" s="82"/>
      <c r="C7" s="82"/>
      <c r="D7" s="82"/>
      <c r="E7" s="86"/>
      <c r="F7" s="86"/>
      <c r="G7" s="77"/>
      <c r="H7" s="83"/>
      <c r="I7" s="84"/>
      <c r="J7" s="85"/>
      <c r="K7" s="124"/>
      <c r="L7" s="124"/>
      <c r="M7" s="124"/>
      <c r="N7" s="125"/>
      <c r="O7" s="124"/>
      <c r="P7" s="124"/>
      <c r="Q7" s="124"/>
      <c r="R7" s="124"/>
      <c r="S7" s="124"/>
      <c r="T7" s="124"/>
    </row>
    <row r="8" spans="1:20" ht="20.45" customHeight="1" x14ac:dyDescent="0.25">
      <c r="A8" s="80"/>
      <c r="B8" s="81" t="s">
        <v>416</v>
      </c>
      <c r="C8" s="82"/>
      <c r="D8" s="82"/>
      <c r="E8" s="88">
        <v>2</v>
      </c>
      <c r="F8" s="83"/>
      <c r="G8" s="77"/>
      <c r="H8" s="83"/>
      <c r="I8" s="84"/>
      <c r="J8" s="85"/>
    </row>
    <row r="9" spans="1:20" s="87" customFormat="1" ht="11.1" customHeight="1" x14ac:dyDescent="0.25">
      <c r="A9" s="80"/>
      <c r="B9" s="82"/>
      <c r="C9" s="82"/>
      <c r="D9" s="82"/>
      <c r="E9" s="86"/>
      <c r="F9" s="86"/>
      <c r="G9" s="77"/>
      <c r="H9" s="86"/>
      <c r="I9" s="89"/>
      <c r="J9" s="85"/>
      <c r="K9" s="124"/>
      <c r="L9" s="124"/>
      <c r="M9" s="124"/>
      <c r="N9" s="125"/>
      <c r="O9" s="124"/>
      <c r="P9" s="124"/>
      <c r="Q9" s="124"/>
      <c r="R9" s="124"/>
      <c r="S9" s="124"/>
      <c r="T9" s="124"/>
    </row>
    <row r="10" spans="1:20" ht="37.9" customHeight="1" x14ac:dyDescent="0.25">
      <c r="A10" s="169" t="s">
        <v>417</v>
      </c>
      <c r="B10" s="170"/>
      <c r="C10" s="170"/>
      <c r="D10" s="170"/>
      <c r="E10" s="170"/>
      <c r="F10" s="170"/>
      <c r="G10" s="170"/>
      <c r="H10" s="170"/>
      <c r="I10" s="170"/>
      <c r="J10" s="90"/>
    </row>
    <row r="11" spans="1:20" ht="24.6" customHeight="1" x14ac:dyDescent="0.25">
      <c r="A11" s="171" t="s">
        <v>393</v>
      </c>
      <c r="B11" s="172"/>
      <c r="C11" s="164">
        <v>3474771</v>
      </c>
      <c r="D11" s="165"/>
      <c r="E11" s="91"/>
      <c r="F11" s="173" t="s">
        <v>418</v>
      </c>
      <c r="G11" s="163"/>
      <c r="H11" s="164" t="s">
        <v>435</v>
      </c>
      <c r="I11" s="165"/>
      <c r="J11" s="92"/>
    </row>
    <row r="12" spans="1:20" ht="14.45" customHeight="1" x14ac:dyDescent="0.25">
      <c r="A12" s="93"/>
      <c r="B12" s="94"/>
      <c r="C12" s="94"/>
      <c r="D12" s="94"/>
      <c r="E12" s="167"/>
      <c r="F12" s="167"/>
      <c r="G12" s="167"/>
      <c r="H12" s="167"/>
      <c r="I12" s="95"/>
      <c r="J12" s="92"/>
    </row>
    <row r="13" spans="1:20" ht="21" customHeight="1" x14ac:dyDescent="0.25">
      <c r="A13" s="162" t="s">
        <v>408</v>
      </c>
      <c r="B13" s="163"/>
      <c r="C13" s="164">
        <v>40020883</v>
      </c>
      <c r="D13" s="165"/>
      <c r="E13" s="166"/>
      <c r="F13" s="167"/>
      <c r="G13" s="167"/>
      <c r="H13" s="167"/>
      <c r="I13" s="95"/>
      <c r="J13" s="92"/>
    </row>
    <row r="14" spans="1:20" ht="11.1" customHeight="1" x14ac:dyDescent="0.25">
      <c r="A14" s="91"/>
      <c r="B14" s="95"/>
      <c r="C14" s="94"/>
      <c r="D14" s="94"/>
      <c r="E14" s="168"/>
      <c r="F14" s="168"/>
      <c r="G14" s="168"/>
      <c r="H14" s="168"/>
      <c r="I14" s="94"/>
      <c r="J14" s="96"/>
    </row>
    <row r="15" spans="1:20" ht="22.9" customHeight="1" x14ac:dyDescent="0.25">
      <c r="A15" s="162" t="s">
        <v>394</v>
      </c>
      <c r="B15" s="163"/>
      <c r="C15" s="164">
        <v>36201212847</v>
      </c>
      <c r="D15" s="165"/>
      <c r="E15" s="182"/>
      <c r="F15" s="183"/>
      <c r="G15" s="97" t="s">
        <v>419</v>
      </c>
      <c r="H15" s="164" t="s">
        <v>436</v>
      </c>
      <c r="I15" s="165"/>
      <c r="J15" s="98"/>
    </row>
    <row r="16" spans="1:20" ht="11.1" customHeight="1" x14ac:dyDescent="0.25">
      <c r="A16" s="91"/>
      <c r="B16" s="95"/>
      <c r="C16" s="94"/>
      <c r="D16" s="94"/>
      <c r="E16" s="168"/>
      <c r="F16" s="168"/>
      <c r="G16" s="168"/>
      <c r="H16" s="168"/>
      <c r="I16" s="94"/>
      <c r="J16" s="96"/>
    </row>
    <row r="17" spans="1:10" ht="22.9" customHeight="1" x14ac:dyDescent="0.25">
      <c r="A17" s="99"/>
      <c r="B17" s="97" t="s">
        <v>420</v>
      </c>
      <c r="C17" s="174" t="s">
        <v>437</v>
      </c>
      <c r="D17" s="175"/>
      <c r="E17" s="100"/>
      <c r="F17" s="100"/>
      <c r="G17" s="100"/>
      <c r="H17" s="100"/>
      <c r="I17" s="100"/>
      <c r="J17" s="98"/>
    </row>
    <row r="18" spans="1:10" x14ac:dyDescent="0.25">
      <c r="A18" s="176"/>
      <c r="B18" s="177"/>
      <c r="C18" s="168"/>
      <c r="D18" s="168"/>
      <c r="E18" s="168"/>
      <c r="F18" s="168"/>
      <c r="G18" s="168"/>
      <c r="H18" s="168"/>
      <c r="I18" s="94"/>
      <c r="J18" s="96"/>
    </row>
    <row r="19" spans="1:10" x14ac:dyDescent="0.25">
      <c r="A19" s="171" t="s">
        <v>395</v>
      </c>
      <c r="B19" s="178"/>
      <c r="C19" s="179" t="s">
        <v>438</v>
      </c>
      <c r="D19" s="180"/>
      <c r="E19" s="180"/>
      <c r="F19" s="180"/>
      <c r="G19" s="180"/>
      <c r="H19" s="180"/>
      <c r="I19" s="180"/>
      <c r="J19" s="181"/>
    </row>
    <row r="20" spans="1:10" x14ac:dyDescent="0.25">
      <c r="A20" s="93"/>
      <c r="B20" s="94"/>
      <c r="C20" s="101"/>
      <c r="D20" s="94"/>
      <c r="E20" s="168"/>
      <c r="F20" s="168"/>
      <c r="G20" s="168"/>
      <c r="H20" s="168"/>
      <c r="I20" s="94"/>
      <c r="J20" s="96"/>
    </row>
    <row r="21" spans="1:10" x14ac:dyDescent="0.25">
      <c r="A21" s="171" t="s">
        <v>396</v>
      </c>
      <c r="B21" s="178"/>
      <c r="C21" s="164">
        <v>52440</v>
      </c>
      <c r="D21" s="165"/>
      <c r="E21" s="168"/>
      <c r="F21" s="168"/>
      <c r="G21" s="179" t="s">
        <v>439</v>
      </c>
      <c r="H21" s="180"/>
      <c r="I21" s="180"/>
      <c r="J21" s="181"/>
    </row>
    <row r="22" spans="1:10" x14ac:dyDescent="0.25">
      <c r="A22" s="93"/>
      <c r="B22" s="94"/>
      <c r="C22" s="94"/>
      <c r="D22" s="94"/>
      <c r="E22" s="168"/>
      <c r="F22" s="168"/>
      <c r="G22" s="168"/>
      <c r="H22" s="168"/>
      <c r="I22" s="94"/>
      <c r="J22" s="96"/>
    </row>
    <row r="23" spans="1:10" x14ac:dyDescent="0.25">
      <c r="A23" s="171" t="s">
        <v>397</v>
      </c>
      <c r="B23" s="178"/>
      <c r="C23" s="179" t="s">
        <v>440</v>
      </c>
      <c r="D23" s="180"/>
      <c r="E23" s="180"/>
      <c r="F23" s="180"/>
      <c r="G23" s="180"/>
      <c r="H23" s="180"/>
      <c r="I23" s="180"/>
      <c r="J23" s="181"/>
    </row>
    <row r="24" spans="1:10" x14ac:dyDescent="0.25">
      <c r="A24" s="93"/>
      <c r="B24" s="94"/>
      <c r="C24" s="94"/>
      <c r="D24" s="94"/>
      <c r="E24" s="168"/>
      <c r="F24" s="168"/>
      <c r="G24" s="168"/>
      <c r="H24" s="168"/>
      <c r="I24" s="94"/>
      <c r="J24" s="96"/>
    </row>
    <row r="25" spans="1:10" x14ac:dyDescent="0.25">
      <c r="A25" s="171" t="s">
        <v>398</v>
      </c>
      <c r="B25" s="178"/>
      <c r="C25" s="185" t="s">
        <v>441</v>
      </c>
      <c r="D25" s="186"/>
      <c r="E25" s="186"/>
      <c r="F25" s="186"/>
      <c r="G25" s="186"/>
      <c r="H25" s="186"/>
      <c r="I25" s="186"/>
      <c r="J25" s="187"/>
    </row>
    <row r="26" spans="1:10" x14ac:dyDescent="0.25">
      <c r="A26" s="93"/>
      <c r="B26" s="94"/>
      <c r="C26" s="101"/>
      <c r="D26" s="94"/>
      <c r="E26" s="168"/>
      <c r="F26" s="168"/>
      <c r="G26" s="168"/>
      <c r="H26" s="168"/>
      <c r="I26" s="94"/>
      <c r="J26" s="96"/>
    </row>
    <row r="27" spans="1:10" x14ac:dyDescent="0.25">
      <c r="A27" s="171" t="s">
        <v>399</v>
      </c>
      <c r="B27" s="178"/>
      <c r="C27" s="185" t="s">
        <v>442</v>
      </c>
      <c r="D27" s="186"/>
      <c r="E27" s="186"/>
      <c r="F27" s="186"/>
      <c r="G27" s="186"/>
      <c r="H27" s="186"/>
      <c r="I27" s="186"/>
      <c r="J27" s="187"/>
    </row>
    <row r="28" spans="1:10" ht="13.9" customHeight="1" x14ac:dyDescent="0.25">
      <c r="A28" s="93"/>
      <c r="B28" s="94"/>
      <c r="C28" s="101"/>
      <c r="D28" s="94"/>
      <c r="E28" s="168"/>
      <c r="F28" s="168"/>
      <c r="G28" s="168"/>
      <c r="H28" s="168"/>
      <c r="I28" s="94"/>
      <c r="J28" s="96"/>
    </row>
    <row r="29" spans="1:10" ht="22.9" customHeight="1" x14ac:dyDescent="0.25">
      <c r="A29" s="162" t="s">
        <v>409</v>
      </c>
      <c r="B29" s="178"/>
      <c r="C29" s="141">
        <v>6086</v>
      </c>
      <c r="D29" s="103"/>
      <c r="E29" s="184"/>
      <c r="F29" s="184"/>
      <c r="G29" s="184"/>
      <c r="H29" s="184"/>
      <c r="I29" s="104"/>
      <c r="J29" s="105"/>
    </row>
    <row r="30" spans="1:10" x14ac:dyDescent="0.25">
      <c r="A30" s="93"/>
      <c r="B30" s="94"/>
      <c r="C30" s="94"/>
      <c r="D30" s="94"/>
      <c r="E30" s="168"/>
      <c r="F30" s="168"/>
      <c r="G30" s="168"/>
      <c r="H30" s="168"/>
      <c r="I30" s="104"/>
      <c r="J30" s="105"/>
    </row>
    <row r="31" spans="1:10" x14ac:dyDescent="0.25">
      <c r="A31" s="171" t="s">
        <v>400</v>
      </c>
      <c r="B31" s="178"/>
      <c r="C31" s="117" t="s">
        <v>423</v>
      </c>
      <c r="D31" s="188" t="s">
        <v>421</v>
      </c>
      <c r="E31" s="189"/>
      <c r="F31" s="189"/>
      <c r="G31" s="189"/>
      <c r="H31" s="106"/>
      <c r="I31" s="107" t="s">
        <v>422</v>
      </c>
      <c r="J31" s="108" t="s">
        <v>423</v>
      </c>
    </row>
    <row r="32" spans="1:10" x14ac:dyDescent="0.25">
      <c r="A32" s="171"/>
      <c r="B32" s="178"/>
      <c r="C32" s="109"/>
      <c r="D32" s="77"/>
      <c r="E32" s="183"/>
      <c r="F32" s="183"/>
      <c r="G32" s="183"/>
      <c r="H32" s="183"/>
      <c r="I32" s="104"/>
      <c r="J32" s="105"/>
    </row>
    <row r="33" spans="1:10" x14ac:dyDescent="0.25">
      <c r="A33" s="171" t="s">
        <v>410</v>
      </c>
      <c r="B33" s="178"/>
      <c r="C33" s="102"/>
      <c r="D33" s="188" t="s">
        <v>424</v>
      </c>
      <c r="E33" s="189"/>
      <c r="F33" s="189"/>
      <c r="G33" s="189"/>
      <c r="H33" s="100"/>
      <c r="I33" s="107" t="s">
        <v>425</v>
      </c>
      <c r="J33" s="108" t="s">
        <v>426</v>
      </c>
    </row>
    <row r="34" spans="1:10" x14ac:dyDescent="0.25">
      <c r="A34" s="93"/>
      <c r="B34" s="94"/>
      <c r="C34" s="94"/>
      <c r="D34" s="94"/>
      <c r="E34" s="168"/>
      <c r="F34" s="168"/>
      <c r="G34" s="168"/>
      <c r="H34" s="168"/>
      <c r="I34" s="94"/>
      <c r="J34" s="96"/>
    </row>
    <row r="35" spans="1:10" x14ac:dyDescent="0.25">
      <c r="A35" s="188" t="s">
        <v>411</v>
      </c>
      <c r="B35" s="189"/>
      <c r="C35" s="189"/>
      <c r="D35" s="189"/>
      <c r="E35" s="189" t="s">
        <v>401</v>
      </c>
      <c r="F35" s="189"/>
      <c r="G35" s="189"/>
      <c r="H35" s="189"/>
      <c r="I35" s="189"/>
      <c r="J35" s="110" t="s">
        <v>402</v>
      </c>
    </row>
    <row r="36" spans="1:10" x14ac:dyDescent="0.25">
      <c r="A36" s="93"/>
      <c r="B36" s="94"/>
      <c r="C36" s="94"/>
      <c r="D36" s="94"/>
      <c r="E36" s="168"/>
      <c r="F36" s="168"/>
      <c r="G36" s="168"/>
      <c r="H36" s="168"/>
      <c r="I36" s="94"/>
      <c r="J36" s="105"/>
    </row>
    <row r="37" spans="1:10" x14ac:dyDescent="0.25">
      <c r="A37" s="145" t="s">
        <v>443</v>
      </c>
      <c r="B37" s="146"/>
      <c r="C37" s="146"/>
      <c r="D37" s="146"/>
      <c r="E37" s="145" t="s">
        <v>444</v>
      </c>
      <c r="F37" s="146"/>
      <c r="G37" s="146"/>
      <c r="H37" s="146"/>
      <c r="I37" s="147"/>
      <c r="J37" s="127" t="s">
        <v>445</v>
      </c>
    </row>
    <row r="38" spans="1:10" x14ac:dyDescent="0.25">
      <c r="A38" s="93"/>
      <c r="B38" s="94"/>
      <c r="C38" s="101"/>
      <c r="D38" s="190"/>
      <c r="E38" s="190"/>
      <c r="F38" s="190"/>
      <c r="G38" s="190"/>
      <c r="H38" s="190"/>
      <c r="I38" s="190"/>
      <c r="J38" s="96"/>
    </row>
    <row r="39" spans="1:10" x14ac:dyDescent="0.25">
      <c r="A39" s="145" t="s">
        <v>459</v>
      </c>
      <c r="B39" s="146"/>
      <c r="C39" s="146"/>
      <c r="D39" s="147"/>
      <c r="E39" s="145" t="s">
        <v>460</v>
      </c>
      <c r="F39" s="146"/>
      <c r="G39" s="146"/>
      <c r="H39" s="146"/>
      <c r="I39" s="147"/>
      <c r="J39" s="128">
        <v>3044572</v>
      </c>
    </row>
    <row r="40" spans="1:10" x14ac:dyDescent="0.25">
      <c r="A40" s="93"/>
      <c r="B40" s="94"/>
      <c r="C40" s="101"/>
      <c r="D40" s="111"/>
      <c r="E40" s="190"/>
      <c r="F40" s="190"/>
      <c r="G40" s="190"/>
      <c r="H40" s="190"/>
      <c r="I40" s="95"/>
      <c r="J40" s="96"/>
    </row>
    <row r="41" spans="1:10" x14ac:dyDescent="0.25">
      <c r="A41" s="145" t="s">
        <v>446</v>
      </c>
      <c r="B41" s="146"/>
      <c r="C41" s="146"/>
      <c r="D41" s="147"/>
      <c r="E41" s="145" t="s">
        <v>447</v>
      </c>
      <c r="F41" s="146"/>
      <c r="G41" s="146"/>
      <c r="H41" s="146"/>
      <c r="I41" s="147"/>
      <c r="J41" s="128" t="s">
        <v>448</v>
      </c>
    </row>
    <row r="42" spans="1:10" x14ac:dyDescent="0.25">
      <c r="A42" s="93"/>
      <c r="B42" s="94"/>
      <c r="C42" s="101"/>
      <c r="D42" s="111"/>
      <c r="E42" s="190"/>
      <c r="F42" s="190"/>
      <c r="G42" s="190"/>
      <c r="H42" s="190"/>
      <c r="I42" s="95"/>
      <c r="J42" s="96"/>
    </row>
    <row r="43" spans="1:10" x14ac:dyDescent="0.25">
      <c r="A43" s="145" t="s">
        <v>449</v>
      </c>
      <c r="B43" s="146"/>
      <c r="C43" s="146"/>
      <c r="D43" s="147"/>
      <c r="E43" s="145" t="s">
        <v>450</v>
      </c>
      <c r="F43" s="146"/>
      <c r="G43" s="146"/>
      <c r="H43" s="146"/>
      <c r="I43" s="147"/>
      <c r="J43" s="128">
        <v>3324877</v>
      </c>
    </row>
    <row r="44" spans="1:10" x14ac:dyDescent="0.25">
      <c r="A44" s="126"/>
      <c r="B44" s="130"/>
      <c r="C44" s="133"/>
      <c r="D44" s="144"/>
      <c r="E44" s="144"/>
      <c r="F44" s="144"/>
      <c r="G44" s="144"/>
      <c r="H44" s="134"/>
      <c r="I44" s="131"/>
      <c r="J44" s="126"/>
    </row>
    <row r="45" spans="1:10" x14ac:dyDescent="0.25">
      <c r="A45" s="145" t="s">
        <v>451</v>
      </c>
      <c r="B45" s="146"/>
      <c r="C45" s="146"/>
      <c r="D45" s="147"/>
      <c r="E45" s="145" t="s">
        <v>452</v>
      </c>
      <c r="F45" s="146"/>
      <c r="G45" s="146"/>
      <c r="H45" s="146"/>
      <c r="I45" s="147"/>
      <c r="J45" s="128">
        <v>2006103</v>
      </c>
    </row>
    <row r="46" spans="1:10" x14ac:dyDescent="0.25">
      <c r="A46" s="129"/>
      <c r="B46" s="130"/>
      <c r="C46" s="130"/>
      <c r="D46" s="126"/>
      <c r="E46" s="148"/>
      <c r="F46" s="148"/>
      <c r="G46" s="149"/>
      <c r="H46" s="149"/>
      <c r="I46" s="126"/>
      <c r="J46" s="131"/>
    </row>
    <row r="47" spans="1:10" x14ac:dyDescent="0.25">
      <c r="A47" s="145" t="s">
        <v>456</v>
      </c>
      <c r="B47" s="146" t="s">
        <v>457</v>
      </c>
      <c r="C47" s="146"/>
      <c r="D47" s="147"/>
      <c r="E47" s="145" t="s">
        <v>452</v>
      </c>
      <c r="F47" s="146"/>
      <c r="G47" s="146"/>
      <c r="H47" s="146"/>
      <c r="I47" s="147"/>
      <c r="J47" s="128">
        <v>2315211</v>
      </c>
    </row>
    <row r="48" spans="1:10" x14ac:dyDescent="0.25">
      <c r="A48" s="132"/>
      <c r="B48" s="126"/>
      <c r="C48" s="130"/>
      <c r="D48" s="133"/>
      <c r="E48" s="144"/>
      <c r="F48" s="144"/>
      <c r="G48" s="144"/>
      <c r="H48" s="144"/>
      <c r="I48" s="134"/>
      <c r="J48" s="131"/>
    </row>
    <row r="49" spans="1:10" x14ac:dyDescent="0.25">
      <c r="A49" s="145" t="s">
        <v>458</v>
      </c>
      <c r="B49" s="146"/>
      <c r="C49" s="146"/>
      <c r="D49" s="147"/>
      <c r="E49" s="145" t="s">
        <v>452</v>
      </c>
      <c r="F49" s="146"/>
      <c r="G49" s="146"/>
      <c r="H49" s="146"/>
      <c r="I49" s="147"/>
      <c r="J49" s="128">
        <v>2236346</v>
      </c>
    </row>
    <row r="50" spans="1:10" x14ac:dyDescent="0.25">
      <c r="A50" s="126"/>
      <c r="B50" s="130"/>
      <c r="C50" s="133"/>
      <c r="D50" s="144"/>
      <c r="E50" s="144"/>
      <c r="F50" s="144"/>
      <c r="G50" s="144"/>
      <c r="H50" s="134"/>
      <c r="I50" s="131"/>
      <c r="J50" s="126"/>
    </row>
    <row r="51" spans="1:10" x14ac:dyDescent="0.25">
      <c r="A51" s="145" t="s">
        <v>461</v>
      </c>
      <c r="B51" s="146"/>
      <c r="C51" s="146"/>
      <c r="D51" s="147"/>
      <c r="E51" s="145" t="s">
        <v>452</v>
      </c>
      <c r="F51" s="146"/>
      <c r="G51" s="146"/>
      <c r="H51" s="146"/>
      <c r="I51" s="147"/>
      <c r="J51" s="128">
        <v>2006120</v>
      </c>
    </row>
    <row r="52" spans="1:10" x14ac:dyDescent="0.25">
      <c r="A52" s="129"/>
      <c r="B52" s="130"/>
      <c r="C52" s="130"/>
      <c r="D52" s="126"/>
      <c r="E52" s="148"/>
      <c r="F52" s="148"/>
      <c r="G52" s="149"/>
      <c r="H52" s="149"/>
      <c r="I52" s="126"/>
      <c r="J52" s="131"/>
    </row>
    <row r="53" spans="1:10" ht="14.45" customHeight="1" x14ac:dyDescent="0.25">
      <c r="A53" s="145"/>
      <c r="B53" s="146"/>
      <c r="C53" s="146"/>
      <c r="D53" s="147"/>
      <c r="E53" s="145"/>
      <c r="F53" s="146"/>
      <c r="G53" s="146"/>
      <c r="H53" s="146"/>
      <c r="I53" s="147"/>
      <c r="J53" s="128"/>
    </row>
    <row r="54" spans="1:10" x14ac:dyDescent="0.25">
      <c r="A54" s="112"/>
      <c r="B54" s="101"/>
      <c r="C54" s="191"/>
      <c r="D54" s="191"/>
      <c r="E54" s="168"/>
      <c r="F54" s="168"/>
      <c r="G54" s="191"/>
      <c r="H54" s="191"/>
      <c r="I54" s="191"/>
      <c r="J54" s="96"/>
    </row>
    <row r="55" spans="1:10" ht="13.9" customHeight="1" x14ac:dyDescent="0.25">
      <c r="A55" s="145"/>
      <c r="B55" s="146"/>
      <c r="C55" s="146"/>
      <c r="D55" s="147"/>
      <c r="E55" s="145"/>
      <c r="F55" s="146"/>
      <c r="G55" s="146"/>
      <c r="H55" s="146"/>
      <c r="I55" s="147"/>
      <c r="J55" s="128"/>
    </row>
    <row r="56" spans="1:10" x14ac:dyDescent="0.25">
      <c r="A56" s="112"/>
      <c r="B56" s="101"/>
      <c r="C56" s="101"/>
      <c r="D56" s="94"/>
      <c r="E56" s="148"/>
      <c r="F56" s="148"/>
      <c r="G56" s="191"/>
      <c r="H56" s="191"/>
      <c r="I56" s="94"/>
      <c r="J56" s="96"/>
    </row>
    <row r="57" spans="1:10" x14ac:dyDescent="0.25">
      <c r="A57" s="145"/>
      <c r="B57" s="146"/>
      <c r="C57" s="146"/>
      <c r="D57" s="147"/>
      <c r="E57" s="145"/>
      <c r="F57" s="146"/>
      <c r="G57" s="146"/>
      <c r="H57" s="146"/>
      <c r="I57" s="147"/>
      <c r="J57" s="128"/>
    </row>
    <row r="58" spans="1:10" x14ac:dyDescent="0.25">
      <c r="A58" s="112"/>
      <c r="B58" s="101"/>
      <c r="C58" s="101"/>
      <c r="D58" s="94"/>
      <c r="E58" s="168"/>
      <c r="F58" s="168"/>
      <c r="G58" s="191"/>
      <c r="H58" s="191"/>
      <c r="I58" s="94"/>
      <c r="J58" s="113" t="s">
        <v>427</v>
      </c>
    </row>
    <row r="59" spans="1:10" ht="14.45" customHeight="1" x14ac:dyDescent="0.25">
      <c r="A59" s="112"/>
      <c r="B59" s="101"/>
      <c r="C59" s="101"/>
      <c r="D59" s="94"/>
      <c r="E59" s="168"/>
      <c r="F59" s="168"/>
      <c r="G59" s="191"/>
      <c r="H59" s="191"/>
      <c r="I59" s="94"/>
      <c r="J59" s="113" t="s">
        <v>428</v>
      </c>
    </row>
    <row r="60" spans="1:10" x14ac:dyDescent="0.25">
      <c r="A60" s="162" t="s">
        <v>403</v>
      </c>
      <c r="B60" s="173"/>
      <c r="C60" s="164" t="s">
        <v>428</v>
      </c>
      <c r="D60" s="165"/>
      <c r="E60" s="193" t="s">
        <v>429</v>
      </c>
      <c r="F60" s="194"/>
      <c r="G60" s="195"/>
      <c r="H60" s="196"/>
      <c r="I60" s="196"/>
      <c r="J60" s="197"/>
    </row>
    <row r="61" spans="1:10" x14ac:dyDescent="0.25">
      <c r="A61" s="112"/>
      <c r="B61" s="101"/>
      <c r="C61" s="191"/>
      <c r="D61" s="191"/>
      <c r="E61" s="168"/>
      <c r="F61" s="168"/>
      <c r="G61" s="198" t="s">
        <v>430</v>
      </c>
      <c r="H61" s="198"/>
      <c r="I61" s="198"/>
      <c r="J61" s="85"/>
    </row>
    <row r="62" spans="1:10" ht="14.45" customHeight="1" x14ac:dyDescent="0.25">
      <c r="A62" s="162" t="s">
        <v>404</v>
      </c>
      <c r="B62" s="173"/>
      <c r="C62" s="179" t="s">
        <v>453</v>
      </c>
      <c r="D62" s="180"/>
      <c r="E62" s="180"/>
      <c r="F62" s="180"/>
      <c r="G62" s="180"/>
      <c r="H62" s="180"/>
      <c r="I62" s="180"/>
      <c r="J62" s="181"/>
    </row>
    <row r="63" spans="1:10" x14ac:dyDescent="0.25">
      <c r="A63" s="93"/>
      <c r="B63" s="94"/>
      <c r="C63" s="184" t="s">
        <v>405</v>
      </c>
      <c r="D63" s="184"/>
      <c r="E63" s="184"/>
      <c r="F63" s="184"/>
      <c r="G63" s="184"/>
      <c r="H63" s="184"/>
      <c r="I63" s="184"/>
      <c r="J63" s="96"/>
    </row>
    <row r="64" spans="1:10" ht="14.45" customHeight="1" x14ac:dyDescent="0.25">
      <c r="A64" s="162" t="s">
        <v>406</v>
      </c>
      <c r="B64" s="173"/>
      <c r="C64" s="179" t="s">
        <v>454</v>
      </c>
      <c r="D64" s="180"/>
      <c r="E64" s="181"/>
      <c r="F64" s="168"/>
      <c r="G64" s="168"/>
      <c r="H64" s="189"/>
      <c r="I64" s="189"/>
      <c r="J64" s="192"/>
    </row>
    <row r="65" spans="1:10" x14ac:dyDescent="0.25">
      <c r="A65" s="93"/>
      <c r="B65" s="94"/>
      <c r="C65" s="101"/>
      <c r="D65" s="94"/>
      <c r="E65" s="168"/>
      <c r="F65" s="168"/>
      <c r="G65" s="168"/>
      <c r="H65" s="168"/>
      <c r="I65" s="94"/>
      <c r="J65" s="96"/>
    </row>
    <row r="66" spans="1:10" x14ac:dyDescent="0.25">
      <c r="A66" s="162" t="s">
        <v>398</v>
      </c>
      <c r="B66" s="173"/>
      <c r="C66" s="204" t="s">
        <v>455</v>
      </c>
      <c r="D66" s="205"/>
      <c r="E66" s="205"/>
      <c r="F66" s="205"/>
      <c r="G66" s="205"/>
      <c r="H66" s="205"/>
      <c r="I66" s="205"/>
      <c r="J66" s="206"/>
    </row>
    <row r="67" spans="1:10" x14ac:dyDescent="0.25">
      <c r="A67" s="93"/>
      <c r="B67" s="94"/>
      <c r="C67" s="94"/>
      <c r="D67" s="94"/>
      <c r="E67" s="168"/>
      <c r="F67" s="168"/>
      <c r="G67" s="168"/>
      <c r="H67" s="168"/>
      <c r="I67" s="94"/>
      <c r="J67" s="96"/>
    </row>
    <row r="68" spans="1:10" x14ac:dyDescent="0.25">
      <c r="A68" s="162" t="s">
        <v>431</v>
      </c>
      <c r="B68" s="173"/>
      <c r="C68" s="199"/>
      <c r="D68" s="200"/>
      <c r="E68" s="200"/>
      <c r="F68" s="200"/>
      <c r="G68" s="200"/>
      <c r="H68" s="200"/>
      <c r="I68" s="200"/>
      <c r="J68" s="201"/>
    </row>
    <row r="69" spans="1:10" x14ac:dyDescent="0.25">
      <c r="A69" s="93"/>
      <c r="B69" s="94"/>
      <c r="C69" s="202" t="s">
        <v>432</v>
      </c>
      <c r="D69" s="202"/>
      <c r="E69" s="202"/>
      <c r="F69" s="202"/>
      <c r="G69" s="94"/>
      <c r="H69" s="94"/>
      <c r="I69" s="94"/>
      <c r="J69" s="96"/>
    </row>
    <row r="70" spans="1:10" x14ac:dyDescent="0.25">
      <c r="A70" s="162" t="s">
        <v>433</v>
      </c>
      <c r="B70" s="173"/>
      <c r="C70" s="199"/>
      <c r="D70" s="200"/>
      <c r="E70" s="200"/>
      <c r="F70" s="200"/>
      <c r="G70" s="200"/>
      <c r="H70" s="200"/>
      <c r="I70" s="200"/>
      <c r="J70" s="201"/>
    </row>
    <row r="71" spans="1:10" ht="27.2" customHeight="1" x14ac:dyDescent="0.25">
      <c r="A71" s="114"/>
      <c r="B71" s="115"/>
      <c r="C71" s="203" t="s">
        <v>434</v>
      </c>
      <c r="D71" s="203"/>
      <c r="E71" s="203"/>
      <c r="F71" s="203"/>
      <c r="G71" s="203"/>
      <c r="H71" s="115"/>
      <c r="I71" s="115"/>
      <c r="J71" s="116"/>
    </row>
    <row r="75" spans="1:10" ht="38.450000000000003" customHeight="1" x14ac:dyDescent="0.25"/>
  </sheetData>
  <sheetProtection algorithmName="SHA-512" hashValue="9Z6N2o3X+Hyzs0GI4CZ2uRpfhYpFk0gNLDi5AANKo3hs1e4A6eBwRBJM2xfei/52Rze5tavZsEjw703G4hXcsw==" saltValue="3Fdu/JeQZwGffp2Nk3a1wg==" spinCount="100000" sheet="1" objects="1" scenarios="1" formatCells="0" insertRows="0"/>
  <mergeCells count="142">
    <mergeCell ref="A68:B68"/>
    <mergeCell ref="C68:J68"/>
    <mergeCell ref="C69:F69"/>
    <mergeCell ref="A70:B70"/>
    <mergeCell ref="C70:J70"/>
    <mergeCell ref="C71:G71"/>
    <mergeCell ref="E65:F65"/>
    <mergeCell ref="G65:H65"/>
    <mergeCell ref="A66:B66"/>
    <mergeCell ref="C66:J66"/>
    <mergeCell ref="E67:F67"/>
    <mergeCell ref="G67:H67"/>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A57:D57"/>
    <mergeCell ref="E57:I57"/>
    <mergeCell ref="E58:F58"/>
    <mergeCell ref="G58:H58"/>
    <mergeCell ref="E59:F59"/>
    <mergeCell ref="G59:H59"/>
    <mergeCell ref="C54:D54"/>
    <mergeCell ref="E54:F54"/>
    <mergeCell ref="G54:I54"/>
    <mergeCell ref="A55:D55"/>
    <mergeCell ref="E55:I55"/>
    <mergeCell ref="E56:F56"/>
    <mergeCell ref="G56:H5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 ref="A53:D53"/>
    <mergeCell ref="E53:I53"/>
    <mergeCell ref="E48:F48"/>
    <mergeCell ref="G48:H48"/>
    <mergeCell ref="A45:D45"/>
    <mergeCell ref="E45:I45"/>
    <mergeCell ref="E46:F46"/>
    <mergeCell ref="G46:H46"/>
    <mergeCell ref="A47:D47"/>
    <mergeCell ref="E47:I47"/>
    <mergeCell ref="D44:E44"/>
    <mergeCell ref="F44:G44"/>
    <mergeCell ref="A51:D51"/>
    <mergeCell ref="E51:I51"/>
    <mergeCell ref="D50:E50"/>
    <mergeCell ref="F50:G50"/>
    <mergeCell ref="A49:D49"/>
    <mergeCell ref="E49:I49"/>
    <mergeCell ref="E52:F52"/>
    <mergeCell ref="G52:H52"/>
  </mergeCells>
  <dataValidations count="4">
    <dataValidation type="list" allowBlank="1" showInputMessage="1" showErrorMessage="1" sqref="C60:D60">
      <formula1>$J$58:$J$59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2"/>
  <sheetViews>
    <sheetView view="pageBreakPreview" topLeftCell="A91" zoomScaleNormal="100" zoomScaleSheetLayoutView="100" workbookViewId="0">
      <selection activeCell="I132" sqref="I132"/>
    </sheetView>
  </sheetViews>
  <sheetFormatPr defaultColWidth="8.85546875" defaultRowHeight="12.75" x14ac:dyDescent="0.2"/>
  <cols>
    <col min="1" max="7" width="8.85546875" style="11"/>
    <col min="8" max="9" width="16.42578125" style="35" customWidth="1"/>
    <col min="10" max="10" width="10.28515625" style="11" bestFit="1" customWidth="1"/>
    <col min="11" max="16384" width="8.85546875" style="11"/>
  </cols>
  <sheetData>
    <row r="1" spans="1:9" x14ac:dyDescent="0.2">
      <c r="A1" s="210" t="s">
        <v>1</v>
      </c>
      <c r="B1" s="211"/>
      <c r="C1" s="211"/>
      <c r="D1" s="211"/>
      <c r="E1" s="211"/>
      <c r="F1" s="211"/>
      <c r="G1" s="211"/>
      <c r="H1" s="211"/>
      <c r="I1" s="211"/>
    </row>
    <row r="2" spans="1:9" x14ac:dyDescent="0.2">
      <c r="A2" s="212" t="s">
        <v>463</v>
      </c>
      <c r="B2" s="213"/>
      <c r="C2" s="213"/>
      <c r="D2" s="213"/>
      <c r="E2" s="213"/>
      <c r="F2" s="213"/>
      <c r="G2" s="213"/>
      <c r="H2" s="213"/>
      <c r="I2" s="213"/>
    </row>
    <row r="3" spans="1:9" x14ac:dyDescent="0.2">
      <c r="A3" s="214" t="s">
        <v>355</v>
      </c>
      <c r="B3" s="215"/>
      <c r="C3" s="215"/>
      <c r="D3" s="215"/>
      <c r="E3" s="215"/>
      <c r="F3" s="215"/>
      <c r="G3" s="215"/>
      <c r="H3" s="215"/>
      <c r="I3" s="215"/>
    </row>
    <row r="4" spans="1:9" x14ac:dyDescent="0.2">
      <c r="A4" s="216" t="s">
        <v>462</v>
      </c>
      <c r="B4" s="217"/>
      <c r="C4" s="217"/>
      <c r="D4" s="217"/>
      <c r="E4" s="217"/>
      <c r="F4" s="217"/>
      <c r="G4" s="217"/>
      <c r="H4" s="217"/>
      <c r="I4" s="218"/>
    </row>
    <row r="5" spans="1:9" ht="45" x14ac:dyDescent="0.2">
      <c r="A5" s="221" t="s">
        <v>2</v>
      </c>
      <c r="B5" s="222"/>
      <c r="C5" s="222"/>
      <c r="D5" s="222"/>
      <c r="E5" s="222"/>
      <c r="F5" s="222"/>
      <c r="G5" s="12" t="s">
        <v>105</v>
      </c>
      <c r="H5" s="14" t="s">
        <v>372</v>
      </c>
      <c r="I5" s="14" t="s">
        <v>373</v>
      </c>
    </row>
    <row r="6" spans="1:9" x14ac:dyDescent="0.2">
      <c r="A6" s="219">
        <v>1</v>
      </c>
      <c r="B6" s="220"/>
      <c r="C6" s="220"/>
      <c r="D6" s="220"/>
      <c r="E6" s="220"/>
      <c r="F6" s="220"/>
      <c r="G6" s="13">
        <v>2</v>
      </c>
      <c r="H6" s="14">
        <v>3</v>
      </c>
      <c r="I6" s="14">
        <v>4</v>
      </c>
    </row>
    <row r="7" spans="1:9" x14ac:dyDescent="0.2">
      <c r="A7" s="223"/>
      <c r="B7" s="223"/>
      <c r="C7" s="223"/>
      <c r="D7" s="223"/>
      <c r="E7" s="223"/>
      <c r="F7" s="223"/>
      <c r="G7" s="223"/>
      <c r="H7" s="223"/>
      <c r="I7" s="223"/>
    </row>
    <row r="8" spans="1:9" ht="12.75" customHeight="1" x14ac:dyDescent="0.2">
      <c r="A8" s="224" t="s">
        <v>4</v>
      </c>
      <c r="B8" s="224"/>
      <c r="C8" s="224"/>
      <c r="D8" s="224"/>
      <c r="E8" s="224"/>
      <c r="F8" s="224"/>
      <c r="G8" s="15">
        <v>1</v>
      </c>
      <c r="H8" s="33">
        <v>0</v>
      </c>
      <c r="I8" s="33">
        <v>0</v>
      </c>
    </row>
    <row r="9" spans="1:9" ht="12.75" customHeight="1" x14ac:dyDescent="0.2">
      <c r="A9" s="209" t="s">
        <v>381</v>
      </c>
      <c r="B9" s="209"/>
      <c r="C9" s="209"/>
      <c r="D9" s="209"/>
      <c r="E9" s="209"/>
      <c r="F9" s="209"/>
      <c r="G9" s="16">
        <v>2</v>
      </c>
      <c r="H9" s="34">
        <f>H10+H17+H27+H38+H43</f>
        <v>5310891538</v>
      </c>
      <c r="I9" s="34">
        <f>I10+I17+I27+I38+I43</f>
        <v>5746637552</v>
      </c>
    </row>
    <row r="10" spans="1:9" ht="12.75" customHeight="1" x14ac:dyDescent="0.2">
      <c r="A10" s="208" t="s">
        <v>5</v>
      </c>
      <c r="B10" s="208"/>
      <c r="C10" s="208"/>
      <c r="D10" s="208"/>
      <c r="E10" s="208"/>
      <c r="F10" s="208"/>
      <c r="G10" s="16">
        <v>3</v>
      </c>
      <c r="H10" s="34">
        <f>H11+H12+H13+H14+H15+H16</f>
        <v>53726810</v>
      </c>
      <c r="I10" s="34">
        <f>I11+I12+I13+I14+I15+I16</f>
        <v>61877165</v>
      </c>
    </row>
    <row r="11" spans="1:9" ht="12.75" customHeight="1" x14ac:dyDescent="0.2">
      <c r="A11" s="207" t="s">
        <v>6</v>
      </c>
      <c r="B11" s="207"/>
      <c r="C11" s="207"/>
      <c r="D11" s="207"/>
      <c r="E11" s="207"/>
      <c r="F11" s="207"/>
      <c r="G11" s="15">
        <v>4</v>
      </c>
      <c r="H11" s="33">
        <v>0</v>
      </c>
      <c r="I11" s="33">
        <v>0</v>
      </c>
    </row>
    <row r="12" spans="1:9" ht="22.9" customHeight="1" x14ac:dyDescent="0.2">
      <c r="A12" s="207" t="s">
        <v>7</v>
      </c>
      <c r="B12" s="207"/>
      <c r="C12" s="207"/>
      <c r="D12" s="207"/>
      <c r="E12" s="207"/>
      <c r="F12" s="207"/>
      <c r="G12" s="15">
        <v>5</v>
      </c>
      <c r="H12" s="33">
        <v>46298666</v>
      </c>
      <c r="I12" s="33">
        <v>35923389</v>
      </c>
    </row>
    <row r="13" spans="1:9" ht="12.75" customHeight="1" x14ac:dyDescent="0.2">
      <c r="A13" s="207" t="s">
        <v>8</v>
      </c>
      <c r="B13" s="207"/>
      <c r="C13" s="207"/>
      <c r="D13" s="207"/>
      <c r="E13" s="207"/>
      <c r="F13" s="207"/>
      <c r="G13" s="15">
        <v>6</v>
      </c>
      <c r="H13" s="33">
        <v>6567609</v>
      </c>
      <c r="I13" s="33">
        <v>6567609</v>
      </c>
    </row>
    <row r="14" spans="1:9" ht="12.75" customHeight="1" x14ac:dyDescent="0.2">
      <c r="A14" s="207" t="s">
        <v>9</v>
      </c>
      <c r="B14" s="207"/>
      <c r="C14" s="207"/>
      <c r="D14" s="207"/>
      <c r="E14" s="207"/>
      <c r="F14" s="207"/>
      <c r="G14" s="15">
        <v>7</v>
      </c>
      <c r="H14" s="33">
        <v>0</v>
      </c>
      <c r="I14" s="33">
        <v>0</v>
      </c>
    </row>
    <row r="15" spans="1:9" ht="12.75" customHeight="1" x14ac:dyDescent="0.2">
      <c r="A15" s="207" t="s">
        <v>10</v>
      </c>
      <c r="B15" s="207"/>
      <c r="C15" s="207"/>
      <c r="D15" s="207"/>
      <c r="E15" s="207"/>
      <c r="F15" s="207"/>
      <c r="G15" s="15">
        <v>8</v>
      </c>
      <c r="H15" s="33">
        <v>860535</v>
      </c>
      <c r="I15" s="33">
        <v>5483103</v>
      </c>
    </row>
    <row r="16" spans="1:9" ht="12.75" customHeight="1" x14ac:dyDescent="0.2">
      <c r="A16" s="207" t="s">
        <v>11</v>
      </c>
      <c r="B16" s="207"/>
      <c r="C16" s="207"/>
      <c r="D16" s="207"/>
      <c r="E16" s="207"/>
      <c r="F16" s="207"/>
      <c r="G16" s="15">
        <v>9</v>
      </c>
      <c r="H16" s="33">
        <v>0</v>
      </c>
      <c r="I16" s="33">
        <v>13903064</v>
      </c>
    </row>
    <row r="17" spans="1:9" ht="12.75" customHeight="1" x14ac:dyDescent="0.2">
      <c r="A17" s="208" t="s">
        <v>12</v>
      </c>
      <c r="B17" s="208"/>
      <c r="C17" s="208"/>
      <c r="D17" s="208"/>
      <c r="E17" s="208"/>
      <c r="F17" s="208"/>
      <c r="G17" s="16">
        <v>10</v>
      </c>
      <c r="H17" s="34">
        <f>H18+H19+H20+H21+H22+H23+H24+H25+H26</f>
        <v>5111237027</v>
      </c>
      <c r="I17" s="34">
        <f>I18+I19+I20+I21+I22+I23+I24+I25+I26</f>
        <v>5516099381</v>
      </c>
    </row>
    <row r="18" spans="1:9" ht="12.75" customHeight="1" x14ac:dyDescent="0.2">
      <c r="A18" s="207" t="s">
        <v>13</v>
      </c>
      <c r="B18" s="207"/>
      <c r="C18" s="207"/>
      <c r="D18" s="207"/>
      <c r="E18" s="207"/>
      <c r="F18" s="207"/>
      <c r="G18" s="15">
        <v>11</v>
      </c>
      <c r="H18" s="33">
        <v>973018037</v>
      </c>
      <c r="I18" s="33">
        <v>983252776</v>
      </c>
    </row>
    <row r="19" spans="1:9" ht="12.75" customHeight="1" x14ac:dyDescent="0.2">
      <c r="A19" s="207" t="s">
        <v>14</v>
      </c>
      <c r="B19" s="207"/>
      <c r="C19" s="207"/>
      <c r="D19" s="207"/>
      <c r="E19" s="207"/>
      <c r="F19" s="207"/>
      <c r="G19" s="15">
        <v>12</v>
      </c>
      <c r="H19" s="33">
        <v>3331975756</v>
      </c>
      <c r="I19" s="33">
        <v>3156047439</v>
      </c>
    </row>
    <row r="20" spans="1:9" ht="12.75" customHeight="1" x14ac:dyDescent="0.2">
      <c r="A20" s="207" t="s">
        <v>15</v>
      </c>
      <c r="B20" s="207"/>
      <c r="C20" s="207"/>
      <c r="D20" s="207"/>
      <c r="E20" s="207"/>
      <c r="F20" s="207"/>
      <c r="G20" s="15">
        <v>13</v>
      </c>
      <c r="H20" s="33">
        <v>443971567</v>
      </c>
      <c r="I20" s="33">
        <v>449587887</v>
      </c>
    </row>
    <row r="21" spans="1:9" ht="12.75" customHeight="1" x14ac:dyDescent="0.2">
      <c r="A21" s="207" t="s">
        <v>16</v>
      </c>
      <c r="B21" s="207"/>
      <c r="C21" s="207"/>
      <c r="D21" s="207"/>
      <c r="E21" s="207"/>
      <c r="F21" s="207"/>
      <c r="G21" s="15">
        <v>14</v>
      </c>
      <c r="H21" s="33">
        <v>132923120</v>
      </c>
      <c r="I21" s="33">
        <v>156088670</v>
      </c>
    </row>
    <row r="22" spans="1:9" ht="12.75" customHeight="1" x14ac:dyDescent="0.2">
      <c r="A22" s="207" t="s">
        <v>17</v>
      </c>
      <c r="B22" s="207"/>
      <c r="C22" s="207"/>
      <c r="D22" s="207"/>
      <c r="E22" s="207"/>
      <c r="F22" s="207"/>
      <c r="G22" s="15">
        <v>15</v>
      </c>
      <c r="H22" s="33">
        <v>0</v>
      </c>
      <c r="I22" s="33">
        <v>0</v>
      </c>
    </row>
    <row r="23" spans="1:9" ht="12.75" customHeight="1" x14ac:dyDescent="0.2">
      <c r="A23" s="207" t="s">
        <v>18</v>
      </c>
      <c r="B23" s="207"/>
      <c r="C23" s="207"/>
      <c r="D23" s="207"/>
      <c r="E23" s="207"/>
      <c r="F23" s="207"/>
      <c r="G23" s="15">
        <v>16</v>
      </c>
      <c r="H23" s="33">
        <v>12350960</v>
      </c>
      <c r="I23" s="33">
        <v>9171575</v>
      </c>
    </row>
    <row r="24" spans="1:9" ht="12.75" customHeight="1" x14ac:dyDescent="0.2">
      <c r="A24" s="207" t="s">
        <v>19</v>
      </c>
      <c r="B24" s="207"/>
      <c r="C24" s="207"/>
      <c r="D24" s="207"/>
      <c r="E24" s="207"/>
      <c r="F24" s="207"/>
      <c r="G24" s="15">
        <v>17</v>
      </c>
      <c r="H24" s="33">
        <v>160356644</v>
      </c>
      <c r="I24" s="33">
        <v>704541554</v>
      </c>
    </row>
    <row r="25" spans="1:9" ht="12.75" customHeight="1" x14ac:dyDescent="0.2">
      <c r="A25" s="207" t="s">
        <v>20</v>
      </c>
      <c r="B25" s="207"/>
      <c r="C25" s="207"/>
      <c r="D25" s="207"/>
      <c r="E25" s="207"/>
      <c r="F25" s="207"/>
      <c r="G25" s="15">
        <v>18</v>
      </c>
      <c r="H25" s="33">
        <v>47000469</v>
      </c>
      <c r="I25" s="33">
        <v>47769006</v>
      </c>
    </row>
    <row r="26" spans="1:9" ht="12.75" customHeight="1" x14ac:dyDescent="0.2">
      <c r="A26" s="207" t="s">
        <v>21</v>
      </c>
      <c r="B26" s="207"/>
      <c r="C26" s="207"/>
      <c r="D26" s="207"/>
      <c r="E26" s="207"/>
      <c r="F26" s="207"/>
      <c r="G26" s="15">
        <v>19</v>
      </c>
      <c r="H26" s="33">
        <v>9640474</v>
      </c>
      <c r="I26" s="33">
        <v>9640474</v>
      </c>
    </row>
    <row r="27" spans="1:9" ht="12.75" customHeight="1" x14ac:dyDescent="0.2">
      <c r="A27" s="208" t="s">
        <v>22</v>
      </c>
      <c r="B27" s="208"/>
      <c r="C27" s="208"/>
      <c r="D27" s="208"/>
      <c r="E27" s="208"/>
      <c r="F27" s="208"/>
      <c r="G27" s="16">
        <v>20</v>
      </c>
      <c r="H27" s="34">
        <f>SUM(H28:H37)</f>
        <v>20074375</v>
      </c>
      <c r="I27" s="34">
        <f>SUM(I28:I37)</f>
        <v>41837947</v>
      </c>
    </row>
    <row r="28" spans="1:9" ht="12.75" customHeight="1" x14ac:dyDescent="0.2">
      <c r="A28" s="207" t="s">
        <v>23</v>
      </c>
      <c r="B28" s="207"/>
      <c r="C28" s="207"/>
      <c r="D28" s="207"/>
      <c r="E28" s="207"/>
      <c r="F28" s="207"/>
      <c r="G28" s="15">
        <v>21</v>
      </c>
      <c r="H28" s="33">
        <v>0</v>
      </c>
      <c r="I28" s="33">
        <v>0</v>
      </c>
    </row>
    <row r="29" spans="1:9" ht="12.75" customHeight="1" x14ac:dyDescent="0.2">
      <c r="A29" s="207" t="s">
        <v>24</v>
      </c>
      <c r="B29" s="207"/>
      <c r="C29" s="207"/>
      <c r="D29" s="207"/>
      <c r="E29" s="207"/>
      <c r="F29" s="207"/>
      <c r="G29" s="15">
        <v>22</v>
      </c>
      <c r="H29" s="33">
        <v>0</v>
      </c>
      <c r="I29" s="33">
        <v>0</v>
      </c>
    </row>
    <row r="30" spans="1:9" ht="12.75" customHeight="1" x14ac:dyDescent="0.2">
      <c r="A30" s="207" t="s">
        <v>25</v>
      </c>
      <c r="B30" s="207"/>
      <c r="C30" s="207"/>
      <c r="D30" s="207"/>
      <c r="E30" s="207"/>
      <c r="F30" s="207"/>
      <c r="G30" s="15">
        <v>23</v>
      </c>
      <c r="H30" s="33">
        <v>0</v>
      </c>
      <c r="I30" s="33">
        <v>0</v>
      </c>
    </row>
    <row r="31" spans="1:9" ht="24" customHeight="1" x14ac:dyDescent="0.2">
      <c r="A31" s="207" t="s">
        <v>26</v>
      </c>
      <c r="B31" s="207"/>
      <c r="C31" s="207"/>
      <c r="D31" s="207"/>
      <c r="E31" s="207"/>
      <c r="F31" s="207"/>
      <c r="G31" s="15">
        <v>24</v>
      </c>
      <c r="H31" s="33">
        <v>0</v>
      </c>
      <c r="I31" s="33">
        <v>25959921</v>
      </c>
    </row>
    <row r="32" spans="1:9" ht="23.45" customHeight="1" x14ac:dyDescent="0.2">
      <c r="A32" s="207" t="s">
        <v>27</v>
      </c>
      <c r="B32" s="207"/>
      <c r="C32" s="207"/>
      <c r="D32" s="207"/>
      <c r="E32" s="207"/>
      <c r="F32" s="207"/>
      <c r="G32" s="15">
        <v>25</v>
      </c>
      <c r="H32" s="33">
        <v>0</v>
      </c>
      <c r="I32" s="33">
        <v>0</v>
      </c>
    </row>
    <row r="33" spans="1:9" ht="21.6" customHeight="1" x14ac:dyDescent="0.2">
      <c r="A33" s="207" t="s">
        <v>28</v>
      </c>
      <c r="B33" s="207"/>
      <c r="C33" s="207"/>
      <c r="D33" s="207"/>
      <c r="E33" s="207"/>
      <c r="F33" s="207"/>
      <c r="G33" s="15">
        <v>26</v>
      </c>
      <c r="H33" s="33">
        <v>0</v>
      </c>
      <c r="I33" s="33">
        <v>0</v>
      </c>
    </row>
    <row r="34" spans="1:9" ht="12.75" customHeight="1" x14ac:dyDescent="0.2">
      <c r="A34" s="207" t="s">
        <v>29</v>
      </c>
      <c r="B34" s="207"/>
      <c r="C34" s="207"/>
      <c r="D34" s="207"/>
      <c r="E34" s="207"/>
      <c r="F34" s="207"/>
      <c r="G34" s="15">
        <v>27</v>
      </c>
      <c r="H34" s="33">
        <v>4289892</v>
      </c>
      <c r="I34" s="33">
        <v>259501</v>
      </c>
    </row>
    <row r="35" spans="1:9" ht="12.75" customHeight="1" x14ac:dyDescent="0.2">
      <c r="A35" s="207" t="s">
        <v>30</v>
      </c>
      <c r="B35" s="207"/>
      <c r="C35" s="207"/>
      <c r="D35" s="207"/>
      <c r="E35" s="207"/>
      <c r="F35" s="207"/>
      <c r="G35" s="15">
        <v>28</v>
      </c>
      <c r="H35" s="33">
        <v>15590772</v>
      </c>
      <c r="I35" s="33">
        <v>15448525</v>
      </c>
    </row>
    <row r="36" spans="1:9" ht="12.75" customHeight="1" x14ac:dyDescent="0.2">
      <c r="A36" s="207" t="s">
        <v>31</v>
      </c>
      <c r="B36" s="207"/>
      <c r="C36" s="207"/>
      <c r="D36" s="207"/>
      <c r="E36" s="207"/>
      <c r="F36" s="207"/>
      <c r="G36" s="15">
        <v>29</v>
      </c>
      <c r="H36" s="33">
        <v>0</v>
      </c>
      <c r="I36" s="33">
        <v>0</v>
      </c>
    </row>
    <row r="37" spans="1:9" ht="12.75" customHeight="1" x14ac:dyDescent="0.2">
      <c r="A37" s="207" t="s">
        <v>32</v>
      </c>
      <c r="B37" s="207"/>
      <c r="C37" s="207"/>
      <c r="D37" s="207"/>
      <c r="E37" s="207"/>
      <c r="F37" s="207"/>
      <c r="G37" s="15">
        <v>30</v>
      </c>
      <c r="H37" s="33">
        <v>193711</v>
      </c>
      <c r="I37" s="33">
        <v>170000</v>
      </c>
    </row>
    <row r="38" spans="1:9" ht="12.75" customHeight="1" x14ac:dyDescent="0.2">
      <c r="A38" s="208" t="s">
        <v>33</v>
      </c>
      <c r="B38" s="208"/>
      <c r="C38" s="208"/>
      <c r="D38" s="208"/>
      <c r="E38" s="208"/>
      <c r="F38" s="208"/>
      <c r="G38" s="16">
        <v>31</v>
      </c>
      <c r="H38" s="34">
        <f>H39+H40+H41+H42</f>
        <v>147290</v>
      </c>
      <c r="I38" s="34">
        <f>I39+I40+I41+I42</f>
        <v>124667</v>
      </c>
    </row>
    <row r="39" spans="1:9" ht="12.75" customHeight="1" x14ac:dyDescent="0.2">
      <c r="A39" s="207" t="s">
        <v>34</v>
      </c>
      <c r="B39" s="207"/>
      <c r="C39" s="207"/>
      <c r="D39" s="207"/>
      <c r="E39" s="207"/>
      <c r="F39" s="207"/>
      <c r="G39" s="15">
        <v>32</v>
      </c>
      <c r="H39" s="33">
        <v>0</v>
      </c>
      <c r="I39" s="33">
        <v>0</v>
      </c>
    </row>
    <row r="40" spans="1:9" ht="12.75" customHeight="1" x14ac:dyDescent="0.2">
      <c r="A40" s="207" t="s">
        <v>35</v>
      </c>
      <c r="B40" s="207"/>
      <c r="C40" s="207"/>
      <c r="D40" s="207"/>
      <c r="E40" s="207"/>
      <c r="F40" s="207"/>
      <c r="G40" s="15">
        <v>33</v>
      </c>
      <c r="H40" s="33">
        <v>0</v>
      </c>
      <c r="I40" s="33">
        <v>0</v>
      </c>
    </row>
    <row r="41" spans="1:9" ht="12.75" customHeight="1" x14ac:dyDescent="0.2">
      <c r="A41" s="207" t="s">
        <v>36</v>
      </c>
      <c r="B41" s="207"/>
      <c r="C41" s="207"/>
      <c r="D41" s="207"/>
      <c r="E41" s="207"/>
      <c r="F41" s="207"/>
      <c r="G41" s="15">
        <v>34</v>
      </c>
      <c r="H41" s="33">
        <v>0</v>
      </c>
      <c r="I41" s="33">
        <v>0</v>
      </c>
    </row>
    <row r="42" spans="1:9" ht="12.75" customHeight="1" x14ac:dyDescent="0.2">
      <c r="A42" s="207" t="s">
        <v>37</v>
      </c>
      <c r="B42" s="207"/>
      <c r="C42" s="207"/>
      <c r="D42" s="207"/>
      <c r="E42" s="207"/>
      <c r="F42" s="207"/>
      <c r="G42" s="15">
        <v>35</v>
      </c>
      <c r="H42" s="33">
        <v>147290</v>
      </c>
      <c r="I42" s="33">
        <v>124667</v>
      </c>
    </row>
    <row r="43" spans="1:9" ht="12.75" customHeight="1" x14ac:dyDescent="0.2">
      <c r="A43" s="207" t="s">
        <v>38</v>
      </c>
      <c r="B43" s="207"/>
      <c r="C43" s="207"/>
      <c r="D43" s="207"/>
      <c r="E43" s="207"/>
      <c r="F43" s="207"/>
      <c r="G43" s="15">
        <v>36</v>
      </c>
      <c r="H43" s="33">
        <v>125706036</v>
      </c>
      <c r="I43" s="33">
        <v>126698392</v>
      </c>
    </row>
    <row r="44" spans="1:9" ht="12.75" customHeight="1" x14ac:dyDescent="0.2">
      <c r="A44" s="209" t="s">
        <v>382</v>
      </c>
      <c r="B44" s="209"/>
      <c r="C44" s="209"/>
      <c r="D44" s="209"/>
      <c r="E44" s="209"/>
      <c r="F44" s="209"/>
      <c r="G44" s="16">
        <v>37</v>
      </c>
      <c r="H44" s="34">
        <f>H45+H53+H60+H70</f>
        <v>332775548</v>
      </c>
      <c r="I44" s="34">
        <f>I45+I53+I60+I70</f>
        <v>560466601</v>
      </c>
    </row>
    <row r="45" spans="1:9" ht="12.75" customHeight="1" x14ac:dyDescent="0.2">
      <c r="A45" s="208" t="s">
        <v>39</v>
      </c>
      <c r="B45" s="208"/>
      <c r="C45" s="208"/>
      <c r="D45" s="208"/>
      <c r="E45" s="208"/>
      <c r="F45" s="208"/>
      <c r="G45" s="16">
        <v>38</v>
      </c>
      <c r="H45" s="34">
        <f>SUM(H46:H52)</f>
        <v>25447350</v>
      </c>
      <c r="I45" s="34">
        <f>SUM(I46:I52)</f>
        <v>25054116</v>
      </c>
    </row>
    <row r="46" spans="1:9" ht="12.75" customHeight="1" x14ac:dyDescent="0.2">
      <c r="A46" s="207" t="s">
        <v>40</v>
      </c>
      <c r="B46" s="207"/>
      <c r="C46" s="207"/>
      <c r="D46" s="207"/>
      <c r="E46" s="207"/>
      <c r="F46" s="207"/>
      <c r="G46" s="15">
        <v>39</v>
      </c>
      <c r="H46" s="33">
        <v>25241646</v>
      </c>
      <c r="I46" s="33">
        <v>24327105</v>
      </c>
    </row>
    <row r="47" spans="1:9" ht="12.75" customHeight="1" x14ac:dyDescent="0.2">
      <c r="A47" s="207" t="s">
        <v>41</v>
      </c>
      <c r="B47" s="207"/>
      <c r="C47" s="207"/>
      <c r="D47" s="207"/>
      <c r="E47" s="207"/>
      <c r="F47" s="207"/>
      <c r="G47" s="15">
        <v>40</v>
      </c>
      <c r="H47" s="33">
        <v>0</v>
      </c>
      <c r="I47" s="33">
        <v>0</v>
      </c>
    </row>
    <row r="48" spans="1:9" ht="12.75" customHeight="1" x14ac:dyDescent="0.2">
      <c r="A48" s="207" t="s">
        <v>42</v>
      </c>
      <c r="B48" s="207"/>
      <c r="C48" s="207"/>
      <c r="D48" s="207"/>
      <c r="E48" s="207"/>
      <c r="F48" s="207"/>
      <c r="G48" s="15">
        <v>41</v>
      </c>
      <c r="H48" s="33">
        <v>0</v>
      </c>
      <c r="I48" s="33">
        <v>0</v>
      </c>
    </row>
    <row r="49" spans="1:9" ht="12.75" customHeight="1" x14ac:dyDescent="0.2">
      <c r="A49" s="207" t="s">
        <v>43</v>
      </c>
      <c r="B49" s="207"/>
      <c r="C49" s="207"/>
      <c r="D49" s="207"/>
      <c r="E49" s="207"/>
      <c r="F49" s="207"/>
      <c r="G49" s="15">
        <v>42</v>
      </c>
      <c r="H49" s="33">
        <v>172328</v>
      </c>
      <c r="I49" s="33">
        <v>591759</v>
      </c>
    </row>
    <row r="50" spans="1:9" ht="12.75" customHeight="1" x14ac:dyDescent="0.2">
      <c r="A50" s="207" t="s">
        <v>44</v>
      </c>
      <c r="B50" s="207"/>
      <c r="C50" s="207"/>
      <c r="D50" s="207"/>
      <c r="E50" s="207"/>
      <c r="F50" s="207"/>
      <c r="G50" s="15">
        <v>43</v>
      </c>
      <c r="H50" s="33">
        <v>33376</v>
      </c>
      <c r="I50" s="33">
        <v>135252</v>
      </c>
    </row>
    <row r="51" spans="1:9" ht="12.75" customHeight="1" x14ac:dyDescent="0.2">
      <c r="A51" s="207" t="s">
        <v>45</v>
      </c>
      <c r="B51" s="207"/>
      <c r="C51" s="207"/>
      <c r="D51" s="207"/>
      <c r="E51" s="207"/>
      <c r="F51" s="207"/>
      <c r="G51" s="15">
        <v>44</v>
      </c>
      <c r="H51" s="33">
        <v>0</v>
      </c>
      <c r="I51" s="33">
        <v>0</v>
      </c>
    </row>
    <row r="52" spans="1:9" ht="12.75" customHeight="1" x14ac:dyDescent="0.2">
      <c r="A52" s="207" t="s">
        <v>46</v>
      </c>
      <c r="B52" s="207"/>
      <c r="C52" s="207"/>
      <c r="D52" s="207"/>
      <c r="E52" s="207"/>
      <c r="F52" s="207"/>
      <c r="G52" s="15">
        <v>45</v>
      </c>
      <c r="H52" s="33">
        <v>0</v>
      </c>
      <c r="I52" s="33">
        <v>0</v>
      </c>
    </row>
    <row r="53" spans="1:9" ht="12.75" customHeight="1" x14ac:dyDescent="0.2">
      <c r="A53" s="208" t="s">
        <v>47</v>
      </c>
      <c r="B53" s="208"/>
      <c r="C53" s="208"/>
      <c r="D53" s="208"/>
      <c r="E53" s="208"/>
      <c r="F53" s="208"/>
      <c r="G53" s="16">
        <v>46</v>
      </c>
      <c r="H53" s="34">
        <f>SUM(H54:H59)</f>
        <v>45442095</v>
      </c>
      <c r="I53" s="34">
        <f>SUM(I54:I59)</f>
        <v>150672141</v>
      </c>
    </row>
    <row r="54" spans="1:9" ht="12.75" customHeight="1" x14ac:dyDescent="0.2">
      <c r="A54" s="207" t="s">
        <v>48</v>
      </c>
      <c r="B54" s="207"/>
      <c r="C54" s="207"/>
      <c r="D54" s="207"/>
      <c r="E54" s="207"/>
      <c r="F54" s="207"/>
      <c r="G54" s="15">
        <v>47</v>
      </c>
      <c r="H54" s="33">
        <v>0</v>
      </c>
      <c r="I54" s="33">
        <v>0</v>
      </c>
    </row>
    <row r="55" spans="1:9" ht="12.75" customHeight="1" x14ac:dyDescent="0.2">
      <c r="A55" s="207" t="s">
        <v>49</v>
      </c>
      <c r="B55" s="207"/>
      <c r="C55" s="207"/>
      <c r="D55" s="207"/>
      <c r="E55" s="207"/>
      <c r="F55" s="207"/>
      <c r="G55" s="15">
        <v>48</v>
      </c>
      <c r="H55" s="33">
        <v>1380025</v>
      </c>
      <c r="I55" s="33">
        <v>0</v>
      </c>
    </row>
    <row r="56" spans="1:9" ht="12.75" customHeight="1" x14ac:dyDescent="0.2">
      <c r="A56" s="207" t="s">
        <v>50</v>
      </c>
      <c r="B56" s="207"/>
      <c r="C56" s="207"/>
      <c r="D56" s="207"/>
      <c r="E56" s="207"/>
      <c r="F56" s="207"/>
      <c r="G56" s="15">
        <v>49</v>
      </c>
      <c r="H56" s="33">
        <v>33928832</v>
      </c>
      <c r="I56" s="33">
        <v>137259627</v>
      </c>
    </row>
    <row r="57" spans="1:9" ht="12.75" customHeight="1" x14ac:dyDescent="0.2">
      <c r="A57" s="207" t="s">
        <v>51</v>
      </c>
      <c r="B57" s="207"/>
      <c r="C57" s="207"/>
      <c r="D57" s="207"/>
      <c r="E57" s="207"/>
      <c r="F57" s="207"/>
      <c r="G57" s="15">
        <v>50</v>
      </c>
      <c r="H57" s="33">
        <v>1428327</v>
      </c>
      <c r="I57" s="33">
        <v>3932246</v>
      </c>
    </row>
    <row r="58" spans="1:9" ht="12.75" customHeight="1" x14ac:dyDescent="0.2">
      <c r="A58" s="207" t="s">
        <v>52</v>
      </c>
      <c r="B58" s="207"/>
      <c r="C58" s="207"/>
      <c r="D58" s="207"/>
      <c r="E58" s="207"/>
      <c r="F58" s="207"/>
      <c r="G58" s="15">
        <v>51</v>
      </c>
      <c r="H58" s="33">
        <v>7256256</v>
      </c>
      <c r="I58" s="33">
        <v>9133361</v>
      </c>
    </row>
    <row r="59" spans="1:9" ht="12.75" customHeight="1" x14ac:dyDescent="0.2">
      <c r="A59" s="207" t="s">
        <v>53</v>
      </c>
      <c r="B59" s="207"/>
      <c r="C59" s="207"/>
      <c r="D59" s="207"/>
      <c r="E59" s="207"/>
      <c r="F59" s="207"/>
      <c r="G59" s="15">
        <v>52</v>
      </c>
      <c r="H59" s="33">
        <v>1448655</v>
      </c>
      <c r="I59" s="33">
        <v>346907</v>
      </c>
    </row>
    <row r="60" spans="1:9" ht="12.75" customHeight="1" x14ac:dyDescent="0.2">
      <c r="A60" s="208" t="s">
        <v>54</v>
      </c>
      <c r="B60" s="208"/>
      <c r="C60" s="208"/>
      <c r="D60" s="208"/>
      <c r="E60" s="208"/>
      <c r="F60" s="208"/>
      <c r="G60" s="16">
        <v>53</v>
      </c>
      <c r="H60" s="34">
        <f>SUM(H61:H69)</f>
        <v>43750</v>
      </c>
      <c r="I60" s="34">
        <f>SUM(I61:I69)</f>
        <v>10597708</v>
      </c>
    </row>
    <row r="61" spans="1:9" ht="12.75" customHeight="1" x14ac:dyDescent="0.2">
      <c r="A61" s="207" t="s">
        <v>23</v>
      </c>
      <c r="B61" s="207"/>
      <c r="C61" s="207"/>
      <c r="D61" s="207"/>
      <c r="E61" s="207"/>
      <c r="F61" s="207"/>
      <c r="G61" s="15">
        <v>54</v>
      </c>
      <c r="H61" s="33">
        <v>0</v>
      </c>
      <c r="I61" s="33">
        <v>0</v>
      </c>
    </row>
    <row r="62" spans="1:9" ht="27.6" customHeight="1" x14ac:dyDescent="0.2">
      <c r="A62" s="207" t="s">
        <v>24</v>
      </c>
      <c r="B62" s="207"/>
      <c r="C62" s="207"/>
      <c r="D62" s="207"/>
      <c r="E62" s="207"/>
      <c r="F62" s="207"/>
      <c r="G62" s="15">
        <v>55</v>
      </c>
      <c r="H62" s="33">
        <v>0</v>
      </c>
      <c r="I62" s="33">
        <v>0</v>
      </c>
    </row>
    <row r="63" spans="1:9" ht="12.75" customHeight="1" x14ac:dyDescent="0.2">
      <c r="A63" s="207" t="s">
        <v>25</v>
      </c>
      <c r="B63" s="207"/>
      <c r="C63" s="207"/>
      <c r="D63" s="207"/>
      <c r="E63" s="207"/>
      <c r="F63" s="207"/>
      <c r="G63" s="15">
        <v>56</v>
      </c>
      <c r="H63" s="33">
        <v>0</v>
      </c>
      <c r="I63" s="33">
        <v>0</v>
      </c>
    </row>
    <row r="64" spans="1:9" ht="25.9" customHeight="1" x14ac:dyDescent="0.2">
      <c r="A64" s="207" t="s">
        <v>55</v>
      </c>
      <c r="B64" s="207"/>
      <c r="C64" s="207"/>
      <c r="D64" s="207"/>
      <c r="E64" s="207"/>
      <c r="F64" s="207"/>
      <c r="G64" s="15">
        <v>57</v>
      </c>
      <c r="H64" s="33">
        <v>0</v>
      </c>
      <c r="I64" s="33">
        <v>0</v>
      </c>
    </row>
    <row r="65" spans="1:9" ht="21.6" customHeight="1" x14ac:dyDescent="0.2">
      <c r="A65" s="207" t="s">
        <v>27</v>
      </c>
      <c r="B65" s="207"/>
      <c r="C65" s="207"/>
      <c r="D65" s="207"/>
      <c r="E65" s="207"/>
      <c r="F65" s="207"/>
      <c r="G65" s="15">
        <v>58</v>
      </c>
      <c r="H65" s="33">
        <v>0</v>
      </c>
      <c r="I65" s="33">
        <v>0</v>
      </c>
    </row>
    <row r="66" spans="1:9" ht="21.6" customHeight="1" x14ac:dyDescent="0.2">
      <c r="A66" s="207" t="s">
        <v>28</v>
      </c>
      <c r="B66" s="207"/>
      <c r="C66" s="207"/>
      <c r="D66" s="207"/>
      <c r="E66" s="207"/>
      <c r="F66" s="207"/>
      <c r="G66" s="15">
        <v>59</v>
      </c>
      <c r="H66" s="33">
        <v>43750</v>
      </c>
      <c r="I66" s="33">
        <v>0</v>
      </c>
    </row>
    <row r="67" spans="1:9" ht="12.75" customHeight="1" x14ac:dyDescent="0.2">
      <c r="A67" s="207" t="s">
        <v>29</v>
      </c>
      <c r="B67" s="207"/>
      <c r="C67" s="207"/>
      <c r="D67" s="207"/>
      <c r="E67" s="207"/>
      <c r="F67" s="207"/>
      <c r="G67" s="15">
        <v>60</v>
      </c>
      <c r="H67" s="33">
        <v>0</v>
      </c>
      <c r="I67" s="33">
        <v>0</v>
      </c>
    </row>
    <row r="68" spans="1:9" ht="12.75" customHeight="1" x14ac:dyDescent="0.2">
      <c r="A68" s="207" t="s">
        <v>30</v>
      </c>
      <c r="B68" s="207"/>
      <c r="C68" s="207"/>
      <c r="D68" s="207"/>
      <c r="E68" s="207"/>
      <c r="F68" s="207"/>
      <c r="G68" s="15">
        <v>61</v>
      </c>
      <c r="H68" s="33">
        <v>0</v>
      </c>
      <c r="I68" s="33">
        <v>10597708</v>
      </c>
    </row>
    <row r="69" spans="1:9" ht="12.75" customHeight="1" x14ac:dyDescent="0.2">
      <c r="A69" s="207" t="s">
        <v>56</v>
      </c>
      <c r="B69" s="207"/>
      <c r="C69" s="207"/>
      <c r="D69" s="207"/>
      <c r="E69" s="207"/>
      <c r="F69" s="207"/>
      <c r="G69" s="15">
        <v>62</v>
      </c>
      <c r="H69" s="33">
        <v>0</v>
      </c>
      <c r="I69" s="33">
        <v>0</v>
      </c>
    </row>
    <row r="70" spans="1:9" ht="12.75" customHeight="1" x14ac:dyDescent="0.2">
      <c r="A70" s="207" t="s">
        <v>57</v>
      </c>
      <c r="B70" s="207"/>
      <c r="C70" s="207"/>
      <c r="D70" s="207"/>
      <c r="E70" s="207"/>
      <c r="F70" s="207"/>
      <c r="G70" s="15">
        <v>63</v>
      </c>
      <c r="H70" s="33">
        <v>261842353</v>
      </c>
      <c r="I70" s="33">
        <v>374142636</v>
      </c>
    </row>
    <row r="71" spans="1:9" ht="12.75" customHeight="1" x14ac:dyDescent="0.2">
      <c r="A71" s="224" t="s">
        <v>58</v>
      </c>
      <c r="B71" s="224"/>
      <c r="C71" s="224"/>
      <c r="D71" s="224"/>
      <c r="E71" s="224"/>
      <c r="F71" s="224"/>
      <c r="G71" s="15">
        <v>64</v>
      </c>
      <c r="H71" s="33">
        <v>25278400</v>
      </c>
      <c r="I71" s="33">
        <f>45523565+4</f>
        <v>45523569</v>
      </c>
    </row>
    <row r="72" spans="1:9" ht="12.75" customHeight="1" x14ac:dyDescent="0.2">
      <c r="A72" s="209" t="s">
        <v>383</v>
      </c>
      <c r="B72" s="209"/>
      <c r="C72" s="209"/>
      <c r="D72" s="209"/>
      <c r="E72" s="209"/>
      <c r="F72" s="209"/>
      <c r="G72" s="16">
        <v>65</v>
      </c>
      <c r="H72" s="34">
        <f>H8+H9+H44+H71</f>
        <v>5668945486</v>
      </c>
      <c r="I72" s="34">
        <f>I8+I9+I44+I71</f>
        <v>6352627722</v>
      </c>
    </row>
    <row r="73" spans="1:9" ht="12.75" customHeight="1" x14ac:dyDescent="0.2">
      <c r="A73" s="224" t="s">
        <v>59</v>
      </c>
      <c r="B73" s="224"/>
      <c r="C73" s="224"/>
      <c r="D73" s="224"/>
      <c r="E73" s="224"/>
      <c r="F73" s="224"/>
      <c r="G73" s="15">
        <v>66</v>
      </c>
      <c r="H73" s="135">
        <v>58014172</v>
      </c>
      <c r="I73" s="33">
        <v>55650778</v>
      </c>
    </row>
    <row r="74" spans="1:9" x14ac:dyDescent="0.2">
      <c r="A74" s="226" t="s">
        <v>60</v>
      </c>
      <c r="B74" s="227"/>
      <c r="C74" s="227"/>
      <c r="D74" s="227"/>
      <c r="E74" s="227"/>
      <c r="F74" s="227"/>
      <c r="G74" s="227"/>
      <c r="H74" s="227"/>
      <c r="I74" s="227"/>
    </row>
    <row r="75" spans="1:9" ht="12.75" customHeight="1" x14ac:dyDescent="0.2">
      <c r="A75" s="209" t="s">
        <v>384</v>
      </c>
      <c r="B75" s="209"/>
      <c r="C75" s="209"/>
      <c r="D75" s="209"/>
      <c r="E75" s="209"/>
      <c r="F75" s="209"/>
      <c r="G75" s="16">
        <v>67</v>
      </c>
      <c r="H75" s="34">
        <f>H76+H77+H78+H84+H85+H89+H92+H95</f>
        <v>2758532748</v>
      </c>
      <c r="I75" s="34">
        <f>I76+I77+I78+I84+I85+I89+I92+I95</f>
        <v>3093896677</v>
      </c>
    </row>
    <row r="76" spans="1:9" ht="12.75" customHeight="1" x14ac:dyDescent="0.2">
      <c r="A76" s="207" t="s">
        <v>61</v>
      </c>
      <c r="B76" s="207"/>
      <c r="C76" s="207"/>
      <c r="D76" s="207"/>
      <c r="E76" s="207"/>
      <c r="F76" s="207"/>
      <c r="G76" s="15">
        <v>68</v>
      </c>
      <c r="H76" s="33">
        <v>1672021210</v>
      </c>
      <c r="I76" s="33">
        <v>1672021210</v>
      </c>
    </row>
    <row r="77" spans="1:9" ht="12.75" customHeight="1" x14ac:dyDescent="0.2">
      <c r="A77" s="207" t="s">
        <v>62</v>
      </c>
      <c r="B77" s="207"/>
      <c r="C77" s="207"/>
      <c r="D77" s="207"/>
      <c r="E77" s="207"/>
      <c r="F77" s="207"/>
      <c r="G77" s="15">
        <v>69</v>
      </c>
      <c r="H77" s="33">
        <v>5304283</v>
      </c>
      <c r="I77" s="33">
        <v>5710563</v>
      </c>
    </row>
    <row r="78" spans="1:9" ht="12.75" customHeight="1" x14ac:dyDescent="0.2">
      <c r="A78" s="208" t="s">
        <v>63</v>
      </c>
      <c r="B78" s="208"/>
      <c r="C78" s="208"/>
      <c r="D78" s="208"/>
      <c r="E78" s="208"/>
      <c r="F78" s="208"/>
      <c r="G78" s="16">
        <v>70</v>
      </c>
      <c r="H78" s="34">
        <f>SUM(H79:H83)</f>
        <v>94297196</v>
      </c>
      <c r="I78" s="34">
        <f>SUM(I79:I83)</f>
        <v>112757684</v>
      </c>
    </row>
    <row r="79" spans="1:9" ht="12.75" customHeight="1" x14ac:dyDescent="0.2">
      <c r="A79" s="207" t="s">
        <v>64</v>
      </c>
      <c r="B79" s="207"/>
      <c r="C79" s="207"/>
      <c r="D79" s="207"/>
      <c r="E79" s="207"/>
      <c r="F79" s="207"/>
      <c r="G79" s="15">
        <v>71</v>
      </c>
      <c r="H79" s="33">
        <v>83601061</v>
      </c>
      <c r="I79" s="33">
        <v>83601061</v>
      </c>
    </row>
    <row r="80" spans="1:9" ht="12.75" customHeight="1" x14ac:dyDescent="0.2">
      <c r="A80" s="207" t="s">
        <v>65</v>
      </c>
      <c r="B80" s="207"/>
      <c r="C80" s="207"/>
      <c r="D80" s="207"/>
      <c r="E80" s="207"/>
      <c r="F80" s="207"/>
      <c r="G80" s="15">
        <v>72</v>
      </c>
      <c r="H80" s="33">
        <v>96815284</v>
      </c>
      <c r="I80" s="33">
        <v>136815284</v>
      </c>
    </row>
    <row r="81" spans="1:9" ht="12.75" customHeight="1" x14ac:dyDescent="0.2">
      <c r="A81" s="207" t="s">
        <v>66</v>
      </c>
      <c r="B81" s="207"/>
      <c r="C81" s="207"/>
      <c r="D81" s="207"/>
      <c r="E81" s="207"/>
      <c r="F81" s="207"/>
      <c r="G81" s="15">
        <v>73</v>
      </c>
      <c r="H81" s="33">
        <v>-86119149</v>
      </c>
      <c r="I81" s="33">
        <v>-107658661</v>
      </c>
    </row>
    <row r="82" spans="1:9" ht="12.75" customHeight="1" x14ac:dyDescent="0.2">
      <c r="A82" s="207" t="s">
        <v>67</v>
      </c>
      <c r="B82" s="207"/>
      <c r="C82" s="207"/>
      <c r="D82" s="207"/>
      <c r="E82" s="207"/>
      <c r="F82" s="207"/>
      <c r="G82" s="15">
        <v>74</v>
      </c>
      <c r="H82" s="33">
        <v>0</v>
      </c>
      <c r="I82" s="33">
        <v>0</v>
      </c>
    </row>
    <row r="83" spans="1:9" ht="12.75" customHeight="1" x14ac:dyDescent="0.2">
      <c r="A83" s="207" t="s">
        <v>68</v>
      </c>
      <c r="B83" s="207"/>
      <c r="C83" s="207"/>
      <c r="D83" s="207"/>
      <c r="E83" s="207"/>
      <c r="F83" s="207"/>
      <c r="G83" s="15">
        <v>75</v>
      </c>
      <c r="H83" s="33">
        <v>0</v>
      </c>
      <c r="I83" s="33">
        <v>0</v>
      </c>
    </row>
    <row r="84" spans="1:9" ht="12.75" customHeight="1" x14ac:dyDescent="0.2">
      <c r="A84" s="225" t="s">
        <v>69</v>
      </c>
      <c r="B84" s="225"/>
      <c r="C84" s="225"/>
      <c r="D84" s="225"/>
      <c r="E84" s="225"/>
      <c r="F84" s="225"/>
      <c r="G84" s="118">
        <v>76</v>
      </c>
      <c r="H84" s="33">
        <v>0</v>
      </c>
      <c r="I84" s="33">
        <v>0</v>
      </c>
    </row>
    <row r="85" spans="1:9" ht="12.75" customHeight="1" x14ac:dyDescent="0.2">
      <c r="A85" s="208" t="s">
        <v>70</v>
      </c>
      <c r="B85" s="208"/>
      <c r="C85" s="208"/>
      <c r="D85" s="208"/>
      <c r="E85" s="208"/>
      <c r="F85" s="208"/>
      <c r="G85" s="16">
        <v>77</v>
      </c>
      <c r="H85" s="34">
        <f>H86+H87+H88</f>
        <v>905282</v>
      </c>
      <c r="I85" s="34">
        <f>I86+I87+I88</f>
        <v>79186</v>
      </c>
    </row>
    <row r="86" spans="1:9" ht="12.75" customHeight="1" x14ac:dyDescent="0.2">
      <c r="A86" s="207" t="s">
        <v>71</v>
      </c>
      <c r="B86" s="207"/>
      <c r="C86" s="207"/>
      <c r="D86" s="207"/>
      <c r="E86" s="207"/>
      <c r="F86" s="207"/>
      <c r="G86" s="15">
        <v>78</v>
      </c>
      <c r="H86" s="33">
        <v>905282</v>
      </c>
      <c r="I86" s="33">
        <v>79186</v>
      </c>
    </row>
    <row r="87" spans="1:9" ht="12.75" customHeight="1" x14ac:dyDescent="0.2">
      <c r="A87" s="207" t="s">
        <v>72</v>
      </c>
      <c r="B87" s="207"/>
      <c r="C87" s="207"/>
      <c r="D87" s="207"/>
      <c r="E87" s="207"/>
      <c r="F87" s="207"/>
      <c r="G87" s="15">
        <v>79</v>
      </c>
      <c r="H87" s="33">
        <v>0</v>
      </c>
      <c r="I87" s="33">
        <v>0</v>
      </c>
    </row>
    <row r="88" spans="1:9" ht="12.75" customHeight="1" x14ac:dyDescent="0.2">
      <c r="A88" s="207" t="s">
        <v>73</v>
      </c>
      <c r="B88" s="207"/>
      <c r="C88" s="207"/>
      <c r="D88" s="207"/>
      <c r="E88" s="207"/>
      <c r="F88" s="207"/>
      <c r="G88" s="15">
        <v>80</v>
      </c>
      <c r="H88" s="33">
        <v>0</v>
      </c>
      <c r="I88" s="33">
        <v>0</v>
      </c>
    </row>
    <row r="89" spans="1:9" ht="12.75" customHeight="1" x14ac:dyDescent="0.2">
      <c r="A89" s="208" t="s">
        <v>74</v>
      </c>
      <c r="B89" s="208"/>
      <c r="C89" s="208"/>
      <c r="D89" s="208"/>
      <c r="E89" s="208"/>
      <c r="F89" s="208"/>
      <c r="G89" s="16">
        <v>81</v>
      </c>
      <c r="H89" s="34">
        <f>H90-H91</f>
        <v>348674430</v>
      </c>
      <c r="I89" s="34">
        <f>I90-I91</f>
        <v>425410837</v>
      </c>
    </row>
    <row r="90" spans="1:9" ht="12.75" customHeight="1" x14ac:dyDescent="0.2">
      <c r="A90" s="207" t="s">
        <v>75</v>
      </c>
      <c r="B90" s="207"/>
      <c r="C90" s="207"/>
      <c r="D90" s="207"/>
      <c r="E90" s="207"/>
      <c r="F90" s="207"/>
      <c r="G90" s="15">
        <v>82</v>
      </c>
      <c r="H90" s="33">
        <v>348674430</v>
      </c>
      <c r="I90" s="33">
        <v>425410837</v>
      </c>
    </row>
    <row r="91" spans="1:9" ht="12.75" customHeight="1" x14ac:dyDescent="0.2">
      <c r="A91" s="207" t="s">
        <v>76</v>
      </c>
      <c r="B91" s="207"/>
      <c r="C91" s="207"/>
      <c r="D91" s="207"/>
      <c r="E91" s="207"/>
      <c r="F91" s="207"/>
      <c r="G91" s="15">
        <v>83</v>
      </c>
      <c r="H91" s="33">
        <v>0</v>
      </c>
      <c r="I91" s="33">
        <v>0</v>
      </c>
    </row>
    <row r="92" spans="1:9" ht="12.75" customHeight="1" x14ac:dyDescent="0.2">
      <c r="A92" s="208" t="s">
        <v>77</v>
      </c>
      <c r="B92" s="208"/>
      <c r="C92" s="208"/>
      <c r="D92" s="208"/>
      <c r="E92" s="208"/>
      <c r="F92" s="208"/>
      <c r="G92" s="16">
        <v>84</v>
      </c>
      <c r="H92" s="34">
        <f>H93-H94</f>
        <v>235337282</v>
      </c>
      <c r="I92" s="34">
        <f>I93-I94</f>
        <v>463178585</v>
      </c>
    </row>
    <row r="93" spans="1:9" ht="12.75" customHeight="1" x14ac:dyDescent="0.2">
      <c r="A93" s="207" t="s">
        <v>78</v>
      </c>
      <c r="B93" s="207"/>
      <c r="C93" s="207"/>
      <c r="D93" s="207"/>
      <c r="E93" s="207"/>
      <c r="F93" s="207"/>
      <c r="G93" s="15">
        <v>85</v>
      </c>
      <c r="H93" s="33">
        <v>235337282</v>
      </c>
      <c r="I93" s="33">
        <v>463178585</v>
      </c>
    </row>
    <row r="94" spans="1:9" ht="12.75" customHeight="1" x14ac:dyDescent="0.2">
      <c r="A94" s="207" t="s">
        <v>79</v>
      </c>
      <c r="B94" s="207"/>
      <c r="C94" s="207"/>
      <c r="D94" s="207"/>
      <c r="E94" s="207"/>
      <c r="F94" s="207"/>
      <c r="G94" s="15">
        <v>86</v>
      </c>
      <c r="H94" s="33">
        <v>0</v>
      </c>
      <c r="I94" s="33">
        <v>0</v>
      </c>
    </row>
    <row r="95" spans="1:9" ht="12.75" customHeight="1" x14ac:dyDescent="0.2">
      <c r="A95" s="207" t="s">
        <v>80</v>
      </c>
      <c r="B95" s="207"/>
      <c r="C95" s="207"/>
      <c r="D95" s="207"/>
      <c r="E95" s="207"/>
      <c r="F95" s="207"/>
      <c r="G95" s="15">
        <v>87</v>
      </c>
      <c r="H95" s="33">
        <v>401993065</v>
      </c>
      <c r="I95" s="33">
        <v>414738612</v>
      </c>
    </row>
    <row r="96" spans="1:9" ht="12.75" customHeight="1" x14ac:dyDescent="0.2">
      <c r="A96" s="209" t="s">
        <v>385</v>
      </c>
      <c r="B96" s="209"/>
      <c r="C96" s="209"/>
      <c r="D96" s="209"/>
      <c r="E96" s="209"/>
      <c r="F96" s="209"/>
      <c r="G96" s="16">
        <v>88</v>
      </c>
      <c r="H96" s="34">
        <f>SUM(H97:H102)</f>
        <v>77311656</v>
      </c>
      <c r="I96" s="34">
        <f>SUM(I97:I102)</f>
        <v>62248230</v>
      </c>
    </row>
    <row r="97" spans="1:9" ht="12.75" customHeight="1" x14ac:dyDescent="0.2">
      <c r="A97" s="207" t="s">
        <v>81</v>
      </c>
      <c r="B97" s="207"/>
      <c r="C97" s="207"/>
      <c r="D97" s="207"/>
      <c r="E97" s="207"/>
      <c r="F97" s="207"/>
      <c r="G97" s="15">
        <v>89</v>
      </c>
      <c r="H97" s="33">
        <v>10114484</v>
      </c>
      <c r="I97" s="33">
        <v>10058193</v>
      </c>
    </row>
    <row r="98" spans="1:9" ht="12.75" customHeight="1" x14ac:dyDescent="0.2">
      <c r="A98" s="207" t="s">
        <v>82</v>
      </c>
      <c r="B98" s="207"/>
      <c r="C98" s="207"/>
      <c r="D98" s="207"/>
      <c r="E98" s="207"/>
      <c r="F98" s="207"/>
      <c r="G98" s="15">
        <v>90</v>
      </c>
      <c r="H98" s="33">
        <v>0</v>
      </c>
      <c r="I98" s="33">
        <v>0</v>
      </c>
    </row>
    <row r="99" spans="1:9" ht="12.75" customHeight="1" x14ac:dyDescent="0.2">
      <c r="A99" s="207" t="s">
        <v>83</v>
      </c>
      <c r="B99" s="207"/>
      <c r="C99" s="207"/>
      <c r="D99" s="207"/>
      <c r="E99" s="207"/>
      <c r="F99" s="207"/>
      <c r="G99" s="15">
        <v>91</v>
      </c>
      <c r="H99" s="33">
        <v>67197172</v>
      </c>
      <c r="I99" s="33">
        <v>52190037</v>
      </c>
    </row>
    <row r="100" spans="1:9" ht="12.75" customHeight="1" x14ac:dyDescent="0.2">
      <c r="A100" s="207" t="s">
        <v>84</v>
      </c>
      <c r="B100" s="207"/>
      <c r="C100" s="207"/>
      <c r="D100" s="207"/>
      <c r="E100" s="207"/>
      <c r="F100" s="207"/>
      <c r="G100" s="15">
        <v>92</v>
      </c>
      <c r="H100" s="33">
        <v>0</v>
      </c>
      <c r="I100" s="33">
        <v>0</v>
      </c>
    </row>
    <row r="101" spans="1:9" ht="12.75" customHeight="1" x14ac:dyDescent="0.2">
      <c r="A101" s="207" t="s">
        <v>85</v>
      </c>
      <c r="B101" s="207"/>
      <c r="C101" s="207"/>
      <c r="D101" s="207"/>
      <c r="E101" s="207"/>
      <c r="F101" s="207"/>
      <c r="G101" s="15">
        <v>93</v>
      </c>
      <c r="H101" s="33">
        <v>0</v>
      </c>
      <c r="I101" s="33">
        <v>0</v>
      </c>
    </row>
    <row r="102" spans="1:9" ht="12.75" customHeight="1" x14ac:dyDescent="0.2">
      <c r="A102" s="207" t="s">
        <v>86</v>
      </c>
      <c r="B102" s="207"/>
      <c r="C102" s="207"/>
      <c r="D102" s="207"/>
      <c r="E102" s="207"/>
      <c r="F102" s="207"/>
      <c r="G102" s="15">
        <v>94</v>
      </c>
      <c r="H102" s="33">
        <v>0</v>
      </c>
      <c r="I102" s="33">
        <v>0</v>
      </c>
    </row>
    <row r="103" spans="1:9" ht="12.75" customHeight="1" x14ac:dyDescent="0.2">
      <c r="A103" s="209" t="s">
        <v>386</v>
      </c>
      <c r="B103" s="209"/>
      <c r="C103" s="209"/>
      <c r="D103" s="209"/>
      <c r="E103" s="209"/>
      <c r="F103" s="209"/>
      <c r="G103" s="16">
        <v>95</v>
      </c>
      <c r="H103" s="34">
        <f>SUM(H104:H114)</f>
        <v>2284143535</v>
      </c>
      <c r="I103" s="34">
        <f>SUM(I104:I114)</f>
        <v>2574082616</v>
      </c>
    </row>
    <row r="104" spans="1:9" ht="12.75" customHeight="1" x14ac:dyDescent="0.2">
      <c r="A104" s="207" t="s">
        <v>87</v>
      </c>
      <c r="B104" s="207"/>
      <c r="C104" s="207"/>
      <c r="D104" s="207"/>
      <c r="E104" s="207"/>
      <c r="F104" s="207"/>
      <c r="G104" s="15">
        <v>96</v>
      </c>
      <c r="H104" s="33">
        <v>0</v>
      </c>
      <c r="I104" s="33">
        <v>0</v>
      </c>
    </row>
    <row r="105" spans="1:9" ht="24.6" customHeight="1" x14ac:dyDescent="0.2">
      <c r="A105" s="207" t="s">
        <v>88</v>
      </c>
      <c r="B105" s="207"/>
      <c r="C105" s="207"/>
      <c r="D105" s="207"/>
      <c r="E105" s="207"/>
      <c r="F105" s="207"/>
      <c r="G105" s="15">
        <v>97</v>
      </c>
      <c r="H105" s="33">
        <v>0</v>
      </c>
      <c r="I105" s="33">
        <v>0</v>
      </c>
    </row>
    <row r="106" spans="1:9" ht="12.75" customHeight="1" x14ac:dyDescent="0.2">
      <c r="A106" s="207" t="s">
        <v>89</v>
      </c>
      <c r="B106" s="207"/>
      <c r="C106" s="207"/>
      <c r="D106" s="207"/>
      <c r="E106" s="207"/>
      <c r="F106" s="207"/>
      <c r="G106" s="15">
        <v>98</v>
      </c>
      <c r="H106" s="33">
        <v>0</v>
      </c>
      <c r="I106" s="33">
        <v>0</v>
      </c>
    </row>
    <row r="107" spans="1:9" ht="21.6" customHeight="1" x14ac:dyDescent="0.2">
      <c r="A107" s="207" t="s">
        <v>90</v>
      </c>
      <c r="B107" s="207"/>
      <c r="C107" s="207"/>
      <c r="D107" s="207"/>
      <c r="E107" s="207"/>
      <c r="F107" s="207"/>
      <c r="G107" s="15">
        <v>99</v>
      </c>
      <c r="H107" s="33">
        <v>0</v>
      </c>
      <c r="I107" s="33">
        <v>0</v>
      </c>
    </row>
    <row r="108" spans="1:9" ht="12.75" customHeight="1" x14ac:dyDescent="0.2">
      <c r="A108" s="207" t="s">
        <v>91</v>
      </c>
      <c r="B108" s="207"/>
      <c r="C108" s="207"/>
      <c r="D108" s="207"/>
      <c r="E108" s="207"/>
      <c r="F108" s="207"/>
      <c r="G108" s="15">
        <v>100</v>
      </c>
      <c r="H108" s="33">
        <v>8943000</v>
      </c>
      <c r="I108" s="33">
        <v>5407000</v>
      </c>
    </row>
    <row r="109" spans="1:9" ht="12.75" customHeight="1" x14ac:dyDescent="0.2">
      <c r="A109" s="207" t="s">
        <v>92</v>
      </c>
      <c r="B109" s="207"/>
      <c r="C109" s="207"/>
      <c r="D109" s="207"/>
      <c r="E109" s="207"/>
      <c r="F109" s="207"/>
      <c r="G109" s="15">
        <v>101</v>
      </c>
      <c r="H109" s="33">
        <v>2198942318</v>
      </c>
      <c r="I109" s="33">
        <v>2455602456</v>
      </c>
    </row>
    <row r="110" spans="1:9" ht="12.75" customHeight="1" x14ac:dyDescent="0.2">
      <c r="A110" s="207" t="s">
        <v>93</v>
      </c>
      <c r="B110" s="207"/>
      <c r="C110" s="207"/>
      <c r="D110" s="207"/>
      <c r="E110" s="207"/>
      <c r="F110" s="207"/>
      <c r="G110" s="15">
        <v>102</v>
      </c>
      <c r="H110" s="33">
        <v>0</v>
      </c>
      <c r="I110" s="33">
        <v>0</v>
      </c>
    </row>
    <row r="111" spans="1:9" ht="12.75" customHeight="1" x14ac:dyDescent="0.2">
      <c r="A111" s="207" t="s">
        <v>94</v>
      </c>
      <c r="B111" s="207"/>
      <c r="C111" s="207"/>
      <c r="D111" s="207"/>
      <c r="E111" s="207"/>
      <c r="F111" s="207"/>
      <c r="G111" s="15">
        <v>103</v>
      </c>
      <c r="H111" s="33">
        <v>81000</v>
      </c>
      <c r="I111" s="33">
        <v>10656661</v>
      </c>
    </row>
    <row r="112" spans="1:9" ht="12.75" customHeight="1" x14ac:dyDescent="0.2">
      <c r="A112" s="207" t="s">
        <v>95</v>
      </c>
      <c r="B112" s="207"/>
      <c r="C112" s="207"/>
      <c r="D112" s="207"/>
      <c r="E112" s="207"/>
      <c r="F112" s="207"/>
      <c r="G112" s="15">
        <v>104</v>
      </c>
      <c r="H112" s="33">
        <v>0</v>
      </c>
      <c r="I112" s="33">
        <v>0</v>
      </c>
    </row>
    <row r="113" spans="1:9" ht="12.75" customHeight="1" x14ac:dyDescent="0.2">
      <c r="A113" s="207" t="s">
        <v>96</v>
      </c>
      <c r="B113" s="207"/>
      <c r="C113" s="207"/>
      <c r="D113" s="207"/>
      <c r="E113" s="207"/>
      <c r="F113" s="207"/>
      <c r="G113" s="15">
        <v>105</v>
      </c>
      <c r="H113" s="33">
        <f>7615740</f>
        <v>7615740</v>
      </c>
      <c r="I113" s="33">
        <v>34824721</v>
      </c>
    </row>
    <row r="114" spans="1:9" ht="12.75" customHeight="1" x14ac:dyDescent="0.2">
      <c r="A114" s="207" t="s">
        <v>97</v>
      </c>
      <c r="B114" s="207"/>
      <c r="C114" s="207"/>
      <c r="D114" s="207"/>
      <c r="E114" s="207"/>
      <c r="F114" s="207"/>
      <c r="G114" s="15">
        <v>106</v>
      </c>
      <c r="H114" s="33">
        <v>68561477</v>
      </c>
      <c r="I114" s="33">
        <v>67591778</v>
      </c>
    </row>
    <row r="115" spans="1:9" ht="12.75" customHeight="1" x14ac:dyDescent="0.2">
      <c r="A115" s="209" t="s">
        <v>387</v>
      </c>
      <c r="B115" s="209"/>
      <c r="C115" s="209"/>
      <c r="D115" s="209"/>
      <c r="E115" s="209"/>
      <c r="F115" s="209"/>
      <c r="G115" s="16">
        <v>107</v>
      </c>
      <c r="H115" s="34">
        <f>SUM(H116:H129)</f>
        <v>425784158</v>
      </c>
      <c r="I115" s="34">
        <f>SUM(I116:I129)</f>
        <v>455825411</v>
      </c>
    </row>
    <row r="116" spans="1:9" ht="12.75" customHeight="1" x14ac:dyDescent="0.2">
      <c r="A116" s="207" t="s">
        <v>87</v>
      </c>
      <c r="B116" s="207"/>
      <c r="C116" s="207"/>
      <c r="D116" s="207"/>
      <c r="E116" s="207"/>
      <c r="F116" s="207"/>
      <c r="G116" s="15">
        <v>108</v>
      </c>
      <c r="H116" s="33">
        <v>3785129</v>
      </c>
      <c r="I116" s="33">
        <v>0</v>
      </c>
    </row>
    <row r="117" spans="1:9" ht="22.35" customHeight="1" x14ac:dyDescent="0.2">
      <c r="A117" s="207" t="s">
        <v>88</v>
      </c>
      <c r="B117" s="207"/>
      <c r="C117" s="207"/>
      <c r="D117" s="207"/>
      <c r="E117" s="207"/>
      <c r="F117" s="207"/>
      <c r="G117" s="15">
        <v>109</v>
      </c>
      <c r="H117" s="33">
        <v>0</v>
      </c>
      <c r="I117" s="33">
        <v>0</v>
      </c>
    </row>
    <row r="118" spans="1:9" ht="12.75" customHeight="1" x14ac:dyDescent="0.2">
      <c r="A118" s="207" t="s">
        <v>89</v>
      </c>
      <c r="B118" s="207"/>
      <c r="C118" s="207"/>
      <c r="D118" s="207"/>
      <c r="E118" s="207"/>
      <c r="F118" s="207"/>
      <c r="G118" s="15">
        <v>110</v>
      </c>
      <c r="H118" s="33">
        <v>0</v>
      </c>
      <c r="I118" s="33">
        <v>0</v>
      </c>
    </row>
    <row r="119" spans="1:9" ht="23.45" customHeight="1" x14ac:dyDescent="0.2">
      <c r="A119" s="207" t="s">
        <v>90</v>
      </c>
      <c r="B119" s="207"/>
      <c r="C119" s="207"/>
      <c r="D119" s="207"/>
      <c r="E119" s="207"/>
      <c r="F119" s="207"/>
      <c r="G119" s="15">
        <v>111</v>
      </c>
      <c r="H119" s="33">
        <v>0</v>
      </c>
      <c r="I119" s="33">
        <v>0</v>
      </c>
    </row>
    <row r="120" spans="1:9" ht="12.75" customHeight="1" x14ac:dyDescent="0.2">
      <c r="A120" s="207" t="s">
        <v>91</v>
      </c>
      <c r="B120" s="207"/>
      <c r="C120" s="207"/>
      <c r="D120" s="207"/>
      <c r="E120" s="207"/>
      <c r="F120" s="207"/>
      <c r="G120" s="15">
        <v>112</v>
      </c>
      <c r="H120" s="33">
        <v>103000</v>
      </c>
      <c r="I120" s="33">
        <v>0</v>
      </c>
    </row>
    <row r="121" spans="1:9" ht="12.75" customHeight="1" x14ac:dyDescent="0.2">
      <c r="A121" s="207" t="s">
        <v>92</v>
      </c>
      <c r="B121" s="207"/>
      <c r="C121" s="207"/>
      <c r="D121" s="207"/>
      <c r="E121" s="207"/>
      <c r="F121" s="207"/>
      <c r="G121" s="15">
        <v>113</v>
      </c>
      <c r="H121" s="33">
        <v>227211496</v>
      </c>
      <c r="I121" s="33">
        <v>158795150</v>
      </c>
    </row>
    <row r="122" spans="1:9" ht="12.75" customHeight="1" x14ac:dyDescent="0.2">
      <c r="A122" s="207" t="s">
        <v>93</v>
      </c>
      <c r="B122" s="207"/>
      <c r="C122" s="207"/>
      <c r="D122" s="207"/>
      <c r="E122" s="207"/>
      <c r="F122" s="207"/>
      <c r="G122" s="15">
        <v>114</v>
      </c>
      <c r="H122" s="33">
        <v>38933044</v>
      </c>
      <c r="I122" s="33">
        <v>120192289</v>
      </c>
    </row>
    <row r="123" spans="1:9" ht="12.75" customHeight="1" x14ac:dyDescent="0.2">
      <c r="A123" s="207" t="s">
        <v>94</v>
      </c>
      <c r="B123" s="207"/>
      <c r="C123" s="207"/>
      <c r="D123" s="207"/>
      <c r="E123" s="207"/>
      <c r="F123" s="207"/>
      <c r="G123" s="15">
        <v>115</v>
      </c>
      <c r="H123" s="33">
        <v>112908087</v>
      </c>
      <c r="I123" s="33">
        <v>80929817</v>
      </c>
    </row>
    <row r="124" spans="1:9" x14ac:dyDescent="0.2">
      <c r="A124" s="207" t="s">
        <v>95</v>
      </c>
      <c r="B124" s="207"/>
      <c r="C124" s="207"/>
      <c r="D124" s="207"/>
      <c r="E124" s="207"/>
      <c r="F124" s="207"/>
      <c r="G124" s="15">
        <v>116</v>
      </c>
      <c r="H124" s="33">
        <v>0</v>
      </c>
      <c r="I124" s="33">
        <v>0</v>
      </c>
    </row>
    <row r="125" spans="1:9" x14ac:dyDescent="0.2">
      <c r="A125" s="207" t="s">
        <v>98</v>
      </c>
      <c r="B125" s="207"/>
      <c r="C125" s="207"/>
      <c r="D125" s="207"/>
      <c r="E125" s="207"/>
      <c r="F125" s="207"/>
      <c r="G125" s="15">
        <v>117</v>
      </c>
      <c r="H125" s="33">
        <v>28396296</v>
      </c>
      <c r="I125" s="33">
        <v>46561688</v>
      </c>
    </row>
    <row r="126" spans="1:9" x14ac:dyDescent="0.2">
      <c r="A126" s="207" t="s">
        <v>99</v>
      </c>
      <c r="B126" s="207"/>
      <c r="C126" s="207"/>
      <c r="D126" s="207"/>
      <c r="E126" s="207"/>
      <c r="F126" s="207"/>
      <c r="G126" s="15">
        <v>118</v>
      </c>
      <c r="H126" s="33">
        <v>11757015</v>
      </c>
      <c r="I126" s="33">
        <v>43414863</v>
      </c>
    </row>
    <row r="127" spans="1:9" x14ac:dyDescent="0.2">
      <c r="A127" s="207" t="s">
        <v>100</v>
      </c>
      <c r="B127" s="207"/>
      <c r="C127" s="207"/>
      <c r="D127" s="207"/>
      <c r="E127" s="207"/>
      <c r="F127" s="207"/>
      <c r="G127" s="15">
        <v>119</v>
      </c>
      <c r="H127" s="33">
        <v>250516</v>
      </c>
      <c r="I127" s="33">
        <v>389276</v>
      </c>
    </row>
    <row r="128" spans="1:9" x14ac:dyDescent="0.2">
      <c r="A128" s="207" t="s">
        <v>101</v>
      </c>
      <c r="B128" s="207"/>
      <c r="C128" s="207"/>
      <c r="D128" s="207"/>
      <c r="E128" s="207"/>
      <c r="F128" s="207"/>
      <c r="G128" s="15">
        <v>120</v>
      </c>
      <c r="H128" s="33">
        <v>0</v>
      </c>
      <c r="I128" s="33">
        <v>0</v>
      </c>
    </row>
    <row r="129" spans="1:9" x14ac:dyDescent="0.2">
      <c r="A129" s="207" t="s">
        <v>102</v>
      </c>
      <c r="B129" s="207"/>
      <c r="C129" s="207"/>
      <c r="D129" s="207"/>
      <c r="E129" s="207"/>
      <c r="F129" s="207"/>
      <c r="G129" s="15">
        <v>121</v>
      </c>
      <c r="H129" s="33">
        <v>2439575</v>
      </c>
      <c r="I129" s="33">
        <v>5542328</v>
      </c>
    </row>
    <row r="130" spans="1:9" ht="22.35" customHeight="1" x14ac:dyDescent="0.2">
      <c r="A130" s="224" t="s">
        <v>103</v>
      </c>
      <c r="B130" s="224"/>
      <c r="C130" s="224"/>
      <c r="D130" s="224"/>
      <c r="E130" s="224"/>
      <c r="F130" s="224"/>
      <c r="G130" s="15">
        <v>122</v>
      </c>
      <c r="H130" s="33">
        <f>123173389</f>
        <v>123173389</v>
      </c>
      <c r="I130" s="33">
        <v>166574788</v>
      </c>
    </row>
    <row r="131" spans="1:9" x14ac:dyDescent="0.2">
      <c r="A131" s="209" t="s">
        <v>388</v>
      </c>
      <c r="B131" s="209"/>
      <c r="C131" s="209"/>
      <c r="D131" s="209"/>
      <c r="E131" s="209"/>
      <c r="F131" s="209"/>
      <c r="G131" s="16">
        <v>123</v>
      </c>
      <c r="H131" s="34">
        <f>H75+H96+H103+H115+H130</f>
        <v>5668945486</v>
      </c>
      <c r="I131" s="34">
        <f>I75+I96+I103+I115+I130</f>
        <v>6352627722</v>
      </c>
    </row>
    <row r="132" spans="1:9" x14ac:dyDescent="0.2">
      <c r="A132" s="224" t="s">
        <v>104</v>
      </c>
      <c r="B132" s="224"/>
      <c r="C132" s="224"/>
      <c r="D132" s="224"/>
      <c r="E132" s="224"/>
      <c r="F132" s="224"/>
      <c r="G132" s="15">
        <v>124</v>
      </c>
      <c r="H132" s="135">
        <v>58014172</v>
      </c>
      <c r="I132" s="33">
        <v>55650778</v>
      </c>
    </row>
  </sheetData>
  <sheetProtection algorithmName="SHA-512" hashValue="VlFeKIUv9UzotYMTGI0VstKy9KhFKIVaSYQwRtD55WxnOFIgxpxBTDS7RDUHmw8lKKxlOHpFNE99G1HYm8gBIg==" saltValue="9i8RBCzSxMFiiDoQqJk34w=="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75:I75 H77:I89 H92:I92 H95:I95">
      <formula1>999999999999</formula1>
    </dataValidation>
    <dataValidation type="whole" operator="greaterThanOrEqual" allowBlank="1" showInputMessage="1" showErrorMessage="1" errorTitle="Pogrešan upis" error="Dopušten je upis samo pozitivnih cjelobrojnih vrijednosti ili nule" sqref="H8:I73 H96:I132 H93:I94 H90:I91 H76:I76">
      <formula1>0</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abSelected="1" topLeftCell="A81" zoomScaleNormal="100" zoomScaleSheetLayoutView="110" workbookViewId="0">
      <selection activeCell="J104" sqref="J104"/>
    </sheetView>
  </sheetViews>
  <sheetFormatPr defaultRowHeight="12.75" x14ac:dyDescent="0.2"/>
  <cols>
    <col min="1" max="7" width="9.140625" style="17"/>
    <col min="8" max="11" width="16"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247" t="s">
        <v>106</v>
      </c>
      <c r="B1" s="248"/>
      <c r="C1" s="248"/>
      <c r="D1" s="248"/>
      <c r="E1" s="248"/>
      <c r="F1" s="248"/>
      <c r="G1" s="248"/>
      <c r="H1" s="248"/>
      <c r="I1" s="248"/>
      <c r="J1" s="119"/>
      <c r="K1" s="119"/>
    </row>
    <row r="2" spans="1:11" x14ac:dyDescent="0.2">
      <c r="A2" s="246" t="s">
        <v>464</v>
      </c>
      <c r="B2" s="213"/>
      <c r="C2" s="213"/>
      <c r="D2" s="213"/>
      <c r="E2" s="213"/>
      <c r="F2" s="213"/>
      <c r="G2" s="213"/>
      <c r="H2" s="213"/>
      <c r="I2" s="213"/>
      <c r="J2" s="119"/>
      <c r="K2" s="119"/>
    </row>
    <row r="3" spans="1:11" x14ac:dyDescent="0.2">
      <c r="A3" s="234" t="s">
        <v>355</v>
      </c>
      <c r="B3" s="235"/>
      <c r="C3" s="235"/>
      <c r="D3" s="235"/>
      <c r="E3" s="235"/>
      <c r="F3" s="235"/>
      <c r="G3" s="235"/>
      <c r="H3" s="235"/>
      <c r="I3" s="235"/>
      <c r="J3" s="236"/>
      <c r="K3" s="236"/>
    </row>
    <row r="4" spans="1:11" x14ac:dyDescent="0.2">
      <c r="A4" s="237" t="s">
        <v>462</v>
      </c>
      <c r="B4" s="238"/>
      <c r="C4" s="238"/>
      <c r="D4" s="238"/>
      <c r="E4" s="238"/>
      <c r="F4" s="238"/>
      <c r="G4" s="238"/>
      <c r="H4" s="238"/>
      <c r="I4" s="238"/>
      <c r="J4" s="239"/>
      <c r="K4" s="239"/>
    </row>
    <row r="5" spans="1:11" ht="22.35" customHeight="1" x14ac:dyDescent="0.2">
      <c r="A5" s="231" t="s">
        <v>2</v>
      </c>
      <c r="B5" s="222"/>
      <c r="C5" s="222"/>
      <c r="D5" s="222"/>
      <c r="E5" s="222"/>
      <c r="F5" s="222"/>
      <c r="G5" s="231" t="s">
        <v>107</v>
      </c>
      <c r="H5" s="232" t="s">
        <v>380</v>
      </c>
      <c r="I5" s="233"/>
      <c r="J5" s="232" t="s">
        <v>347</v>
      </c>
      <c r="K5" s="233"/>
    </row>
    <row r="6" spans="1:11" x14ac:dyDescent="0.2">
      <c r="A6" s="222"/>
      <c r="B6" s="222"/>
      <c r="C6" s="222"/>
      <c r="D6" s="222"/>
      <c r="E6" s="222"/>
      <c r="F6" s="222"/>
      <c r="G6" s="222"/>
      <c r="H6" s="19" t="s">
        <v>370</v>
      </c>
      <c r="I6" s="19" t="s">
        <v>371</v>
      </c>
      <c r="J6" s="19" t="s">
        <v>370</v>
      </c>
      <c r="K6" s="19" t="s">
        <v>371</v>
      </c>
    </row>
    <row r="7" spans="1:11" x14ac:dyDescent="0.2">
      <c r="A7" s="242">
        <v>1</v>
      </c>
      <c r="B7" s="220"/>
      <c r="C7" s="220"/>
      <c r="D7" s="220"/>
      <c r="E7" s="220"/>
      <c r="F7" s="220"/>
      <c r="G7" s="18">
        <v>2</v>
      </c>
      <c r="H7" s="19">
        <v>3</v>
      </c>
      <c r="I7" s="19">
        <v>4</v>
      </c>
      <c r="J7" s="19">
        <v>5</v>
      </c>
      <c r="K7" s="19">
        <v>6</v>
      </c>
    </row>
    <row r="8" spans="1:11" x14ac:dyDescent="0.2">
      <c r="A8" s="243" t="s">
        <v>120</v>
      </c>
      <c r="B8" s="243"/>
      <c r="C8" s="243"/>
      <c r="D8" s="243"/>
      <c r="E8" s="243"/>
      <c r="F8" s="243"/>
      <c r="G8" s="20">
        <v>125</v>
      </c>
      <c r="H8" s="37">
        <f>SUM(H9:H13)</f>
        <v>1868744101</v>
      </c>
      <c r="I8" s="37">
        <f>SUM(I9:I13)</f>
        <v>1266638742</v>
      </c>
      <c r="J8" s="37">
        <f>SUM(J9:J13)</f>
        <v>2039740698</v>
      </c>
      <c r="K8" s="37">
        <f>SUM(K9:K13)</f>
        <v>1360890818</v>
      </c>
    </row>
    <row r="9" spans="1:11" x14ac:dyDescent="0.2">
      <c r="A9" s="207" t="s">
        <v>121</v>
      </c>
      <c r="B9" s="207"/>
      <c r="C9" s="207"/>
      <c r="D9" s="207"/>
      <c r="E9" s="207"/>
      <c r="F9" s="207"/>
      <c r="G9" s="15">
        <v>126</v>
      </c>
      <c r="H9" s="33">
        <v>0</v>
      </c>
      <c r="I9" s="33">
        <f>-552874+552874</f>
        <v>0</v>
      </c>
      <c r="J9" s="33">
        <v>0</v>
      </c>
      <c r="K9" s="33">
        <f>+J9</f>
        <v>0</v>
      </c>
    </row>
    <row r="10" spans="1:11" x14ac:dyDescent="0.2">
      <c r="A10" s="207" t="s">
        <v>122</v>
      </c>
      <c r="B10" s="207"/>
      <c r="C10" s="207"/>
      <c r="D10" s="207"/>
      <c r="E10" s="207"/>
      <c r="F10" s="207"/>
      <c r="G10" s="15">
        <v>127</v>
      </c>
      <c r="H10" s="33">
        <v>1849684072</v>
      </c>
      <c r="I10" s="33">
        <f>+H10-586210323</f>
        <v>1263473749</v>
      </c>
      <c r="J10" s="33">
        <v>2017592971</v>
      </c>
      <c r="K10" s="33">
        <f>+J10-662654177</f>
        <v>1354938794</v>
      </c>
    </row>
    <row r="11" spans="1:11" x14ac:dyDescent="0.2">
      <c r="A11" s="207" t="s">
        <v>123</v>
      </c>
      <c r="B11" s="207"/>
      <c r="C11" s="207"/>
      <c r="D11" s="207"/>
      <c r="E11" s="207"/>
      <c r="F11" s="207"/>
      <c r="G11" s="15">
        <v>128</v>
      </c>
      <c r="H11" s="33">
        <v>296729</v>
      </c>
      <c r="I11" s="33">
        <f>+H11-232662</f>
        <v>64067</v>
      </c>
      <c r="J11" s="33">
        <v>379244</v>
      </c>
      <c r="K11" s="33">
        <f>+J11-294476</f>
        <v>84768</v>
      </c>
    </row>
    <row r="12" spans="1:11" x14ac:dyDescent="0.2">
      <c r="A12" s="207" t="s">
        <v>124</v>
      </c>
      <c r="B12" s="207"/>
      <c r="C12" s="207"/>
      <c r="D12" s="207"/>
      <c r="E12" s="207"/>
      <c r="F12" s="207"/>
      <c r="G12" s="15">
        <v>129</v>
      </c>
      <c r="H12" s="33">
        <v>0</v>
      </c>
      <c r="I12" s="33">
        <v>0</v>
      </c>
      <c r="J12" s="33">
        <v>0</v>
      </c>
      <c r="K12" s="33">
        <f>+J12</f>
        <v>0</v>
      </c>
    </row>
    <row r="13" spans="1:11" x14ac:dyDescent="0.2">
      <c r="A13" s="207" t="s">
        <v>125</v>
      </c>
      <c r="B13" s="207"/>
      <c r="C13" s="207"/>
      <c r="D13" s="207"/>
      <c r="E13" s="207"/>
      <c r="F13" s="207"/>
      <c r="G13" s="15">
        <v>130</v>
      </c>
      <c r="H13" s="33">
        <v>18763300</v>
      </c>
      <c r="I13" s="33">
        <f>+H13-15662374</f>
        <v>3100926</v>
      </c>
      <c r="J13" s="33">
        <f>24928404-3159921</f>
        <v>21768483</v>
      </c>
      <c r="K13" s="33">
        <f>+J13-15901227</f>
        <v>5867256</v>
      </c>
    </row>
    <row r="14" spans="1:11" x14ac:dyDescent="0.2">
      <c r="A14" s="243" t="s">
        <v>126</v>
      </c>
      <c r="B14" s="243"/>
      <c r="C14" s="243"/>
      <c r="D14" s="243"/>
      <c r="E14" s="243"/>
      <c r="F14" s="243"/>
      <c r="G14" s="20">
        <v>131</v>
      </c>
      <c r="H14" s="37">
        <f>H15+H16+H20+H24+H25+H26+H29+H36</f>
        <v>1308118355</v>
      </c>
      <c r="I14" s="37">
        <f>I15+I16+I20+I24+I25+I26+I29+I36</f>
        <v>618649652</v>
      </c>
      <c r="J14" s="37">
        <f>J15+J16+J20+J24+J25+J26+J29+J36</f>
        <v>1516501597</v>
      </c>
      <c r="K14" s="37">
        <f>K15+K16+K20+K24+K25+K26+K29+K36</f>
        <v>684618837</v>
      </c>
    </row>
    <row r="15" spans="1:11" x14ac:dyDescent="0.2">
      <c r="A15" s="207" t="s">
        <v>108</v>
      </c>
      <c r="B15" s="207"/>
      <c r="C15" s="207"/>
      <c r="D15" s="207"/>
      <c r="E15" s="207"/>
      <c r="F15" s="207"/>
      <c r="G15" s="15">
        <v>132</v>
      </c>
      <c r="H15" s="33">
        <v>0</v>
      </c>
      <c r="I15" s="33">
        <v>0</v>
      </c>
      <c r="J15" s="33">
        <v>0</v>
      </c>
      <c r="K15" s="33">
        <v>0</v>
      </c>
    </row>
    <row r="16" spans="1:11" x14ac:dyDescent="0.2">
      <c r="A16" s="252" t="s">
        <v>127</v>
      </c>
      <c r="B16" s="252"/>
      <c r="C16" s="252"/>
      <c r="D16" s="252"/>
      <c r="E16" s="252"/>
      <c r="F16" s="252"/>
      <c r="G16" s="20">
        <v>133</v>
      </c>
      <c r="H16" s="37">
        <f>SUM(H17:H19)</f>
        <v>463022963</v>
      </c>
      <c r="I16" s="37">
        <f>SUM(I17:I19)</f>
        <v>263757847</v>
      </c>
      <c r="J16" s="37">
        <f>SUM(J17:J19)</f>
        <v>522287215</v>
      </c>
      <c r="K16" s="37">
        <f>SUM(K17:K19)</f>
        <v>284390957</v>
      </c>
    </row>
    <row r="17" spans="1:11" x14ac:dyDescent="0.2">
      <c r="A17" s="249" t="s">
        <v>128</v>
      </c>
      <c r="B17" s="249"/>
      <c r="C17" s="249"/>
      <c r="D17" s="249"/>
      <c r="E17" s="249"/>
      <c r="F17" s="249"/>
      <c r="G17" s="15">
        <v>134</v>
      </c>
      <c r="H17" s="33">
        <v>290696343</v>
      </c>
      <c r="I17" s="33">
        <v>158666815</v>
      </c>
      <c r="J17" s="33">
        <v>324433100</v>
      </c>
      <c r="K17" s="33">
        <f>+J17-152679404</f>
        <v>171753696</v>
      </c>
    </row>
    <row r="18" spans="1:11" x14ac:dyDescent="0.2">
      <c r="A18" s="249" t="s">
        <v>129</v>
      </c>
      <c r="B18" s="249"/>
      <c r="C18" s="249"/>
      <c r="D18" s="249"/>
      <c r="E18" s="249"/>
      <c r="F18" s="249"/>
      <c r="G18" s="15">
        <v>135</v>
      </c>
      <c r="H18" s="33">
        <v>3161290</v>
      </c>
      <c r="I18" s="33">
        <v>2126951</v>
      </c>
      <c r="J18" s="33">
        <v>4666572</v>
      </c>
      <c r="K18" s="33">
        <f>+J18-1213270</f>
        <v>3453302</v>
      </c>
    </row>
    <row r="19" spans="1:11" x14ac:dyDescent="0.2">
      <c r="A19" s="249" t="s">
        <v>130</v>
      </c>
      <c r="B19" s="249"/>
      <c r="C19" s="249"/>
      <c r="D19" s="249"/>
      <c r="E19" s="249"/>
      <c r="F19" s="249"/>
      <c r="G19" s="15">
        <v>136</v>
      </c>
      <c r="H19" s="33">
        <v>169165330</v>
      </c>
      <c r="I19" s="33">
        <v>102964081</v>
      </c>
      <c r="J19" s="33">
        <v>193187543</v>
      </c>
      <c r="K19" s="33">
        <f>+J19-84003584</f>
        <v>109183959</v>
      </c>
    </row>
    <row r="20" spans="1:11" x14ac:dyDescent="0.2">
      <c r="A20" s="252" t="s">
        <v>131</v>
      </c>
      <c r="B20" s="252"/>
      <c r="C20" s="252"/>
      <c r="D20" s="252"/>
      <c r="E20" s="252"/>
      <c r="F20" s="252"/>
      <c r="G20" s="20">
        <v>137</v>
      </c>
      <c r="H20" s="37">
        <f>SUM(H21:H23)</f>
        <v>413108604</v>
      </c>
      <c r="I20" s="37">
        <f>SUM(I21:I23)</f>
        <v>192182072</v>
      </c>
      <c r="J20" s="37">
        <f>SUM(J21:J23)</f>
        <v>484727944</v>
      </c>
      <c r="K20" s="37">
        <f>SUM(K21:K23)</f>
        <v>214316363</v>
      </c>
    </row>
    <row r="21" spans="1:11" x14ac:dyDescent="0.2">
      <c r="A21" s="249" t="s">
        <v>109</v>
      </c>
      <c r="B21" s="249"/>
      <c r="C21" s="249"/>
      <c r="D21" s="249"/>
      <c r="E21" s="249"/>
      <c r="F21" s="249"/>
      <c r="G21" s="15">
        <v>138</v>
      </c>
      <c r="H21" s="33">
        <v>250446630</v>
      </c>
      <c r="I21" s="33">
        <v>116219200</v>
      </c>
      <c r="J21" s="33">
        <v>296276191</v>
      </c>
      <c r="K21" s="33">
        <f>+J21-165581945</f>
        <v>130694246</v>
      </c>
    </row>
    <row r="22" spans="1:11" x14ac:dyDescent="0.2">
      <c r="A22" s="249" t="s">
        <v>110</v>
      </c>
      <c r="B22" s="249"/>
      <c r="C22" s="249"/>
      <c r="D22" s="249"/>
      <c r="E22" s="249"/>
      <c r="F22" s="249"/>
      <c r="G22" s="15">
        <v>139</v>
      </c>
      <c r="H22" s="33">
        <v>105462557</v>
      </c>
      <c r="I22" s="33">
        <v>49408861</v>
      </c>
      <c r="J22" s="33">
        <v>125511257</v>
      </c>
      <c r="K22" s="33">
        <f>+J22-69778442</f>
        <v>55732815</v>
      </c>
    </row>
    <row r="23" spans="1:11" x14ac:dyDescent="0.2">
      <c r="A23" s="249" t="s">
        <v>111</v>
      </c>
      <c r="B23" s="249"/>
      <c r="C23" s="249"/>
      <c r="D23" s="249"/>
      <c r="E23" s="249"/>
      <c r="F23" s="249"/>
      <c r="G23" s="15">
        <v>140</v>
      </c>
      <c r="H23" s="33">
        <v>57199417</v>
      </c>
      <c r="I23" s="33">
        <v>26554011</v>
      </c>
      <c r="J23" s="33">
        <v>62940496</v>
      </c>
      <c r="K23" s="33">
        <f>+J23-35051194</f>
        <v>27889302</v>
      </c>
    </row>
    <row r="24" spans="1:11" x14ac:dyDescent="0.2">
      <c r="A24" s="207" t="s">
        <v>112</v>
      </c>
      <c r="B24" s="207"/>
      <c r="C24" s="207"/>
      <c r="D24" s="207"/>
      <c r="E24" s="207"/>
      <c r="F24" s="207"/>
      <c r="G24" s="15">
        <v>141</v>
      </c>
      <c r="H24" s="33">
        <v>296398892</v>
      </c>
      <c r="I24" s="33">
        <v>102302114</v>
      </c>
      <c r="J24" s="33">
        <v>356891473</v>
      </c>
      <c r="K24" s="33">
        <f>+J24-237687024</f>
        <v>119204449</v>
      </c>
    </row>
    <row r="25" spans="1:11" x14ac:dyDescent="0.2">
      <c r="A25" s="207" t="s">
        <v>113</v>
      </c>
      <c r="B25" s="207"/>
      <c r="C25" s="207"/>
      <c r="D25" s="207"/>
      <c r="E25" s="207"/>
      <c r="F25" s="207"/>
      <c r="G25" s="15">
        <v>142</v>
      </c>
      <c r="H25" s="33">
        <v>122929397</v>
      </c>
      <c r="I25" s="33">
        <v>58501172</v>
      </c>
      <c r="J25" s="33">
        <f>139306692-1</f>
        <v>139306691</v>
      </c>
      <c r="K25" s="33">
        <f>+J25-74461234</f>
        <v>64845457</v>
      </c>
    </row>
    <row r="26" spans="1:11" x14ac:dyDescent="0.2">
      <c r="A26" s="252" t="s">
        <v>132</v>
      </c>
      <c r="B26" s="252"/>
      <c r="C26" s="252"/>
      <c r="D26" s="252"/>
      <c r="E26" s="252"/>
      <c r="F26" s="252"/>
      <c r="G26" s="20">
        <v>143</v>
      </c>
      <c r="H26" s="37">
        <f>H27+H28</f>
        <v>83578</v>
      </c>
      <c r="I26" s="37">
        <f>I27+I28</f>
        <v>0</v>
      </c>
      <c r="J26" s="37">
        <f>J27+J28</f>
        <v>46435</v>
      </c>
      <c r="K26" s="37">
        <f>K27+K28</f>
        <v>0</v>
      </c>
    </row>
    <row r="27" spans="1:11" x14ac:dyDescent="0.2">
      <c r="A27" s="249" t="s">
        <v>133</v>
      </c>
      <c r="B27" s="249"/>
      <c r="C27" s="249"/>
      <c r="D27" s="249"/>
      <c r="E27" s="249"/>
      <c r="F27" s="249"/>
      <c r="G27" s="15">
        <v>144</v>
      </c>
      <c r="H27" s="33">
        <v>0</v>
      </c>
      <c r="I27" s="33">
        <v>0</v>
      </c>
      <c r="J27" s="33">
        <v>0</v>
      </c>
      <c r="K27" s="33">
        <v>0</v>
      </c>
    </row>
    <row r="28" spans="1:11" x14ac:dyDescent="0.2">
      <c r="A28" s="249" t="s">
        <v>134</v>
      </c>
      <c r="B28" s="249"/>
      <c r="C28" s="249"/>
      <c r="D28" s="249"/>
      <c r="E28" s="249"/>
      <c r="F28" s="249"/>
      <c r="G28" s="15">
        <v>145</v>
      </c>
      <c r="H28" s="139">
        <v>83578</v>
      </c>
      <c r="I28" s="139">
        <v>0</v>
      </c>
      <c r="J28" s="33">
        <v>46435</v>
      </c>
      <c r="K28" s="33">
        <f>+J28-46435</f>
        <v>0</v>
      </c>
    </row>
    <row r="29" spans="1:11" x14ac:dyDescent="0.2">
      <c r="A29" s="252" t="s">
        <v>135</v>
      </c>
      <c r="B29" s="252"/>
      <c r="C29" s="252"/>
      <c r="D29" s="252"/>
      <c r="E29" s="252"/>
      <c r="F29" s="252"/>
      <c r="G29" s="20">
        <v>146</v>
      </c>
      <c r="H29" s="37">
        <f>SUM(H30:H35)</f>
        <v>0</v>
      </c>
      <c r="I29" s="37">
        <f>SUM(I30:I35)</f>
        <v>0</v>
      </c>
      <c r="J29" s="37">
        <f>SUM(J30:J35)</f>
        <v>78398</v>
      </c>
      <c r="K29" s="37">
        <f>SUM(K30:K35)</f>
        <v>78398</v>
      </c>
    </row>
    <row r="30" spans="1:11" x14ac:dyDescent="0.2">
      <c r="A30" s="249" t="s">
        <v>136</v>
      </c>
      <c r="B30" s="249"/>
      <c r="C30" s="249"/>
      <c r="D30" s="249"/>
      <c r="E30" s="249"/>
      <c r="F30" s="249"/>
      <c r="G30" s="15">
        <v>147</v>
      </c>
      <c r="H30" s="33">
        <v>0</v>
      </c>
      <c r="I30" s="33">
        <v>0</v>
      </c>
      <c r="J30" s="33">
        <v>0</v>
      </c>
      <c r="K30" s="33">
        <v>0</v>
      </c>
    </row>
    <row r="31" spans="1:11" x14ac:dyDescent="0.2">
      <c r="A31" s="249" t="s">
        <v>137</v>
      </c>
      <c r="B31" s="249"/>
      <c r="C31" s="249"/>
      <c r="D31" s="249"/>
      <c r="E31" s="249"/>
      <c r="F31" s="249"/>
      <c r="G31" s="15">
        <v>148</v>
      </c>
      <c r="H31" s="33">
        <v>0</v>
      </c>
      <c r="I31" s="33">
        <v>0</v>
      </c>
      <c r="J31" s="33">
        <v>0</v>
      </c>
      <c r="K31" s="33">
        <v>0</v>
      </c>
    </row>
    <row r="32" spans="1:11" x14ac:dyDescent="0.2">
      <c r="A32" s="249" t="s">
        <v>138</v>
      </c>
      <c r="B32" s="249"/>
      <c r="C32" s="249"/>
      <c r="D32" s="249"/>
      <c r="E32" s="249"/>
      <c r="F32" s="249"/>
      <c r="G32" s="15">
        <v>149</v>
      </c>
      <c r="H32" s="33">
        <v>0</v>
      </c>
      <c r="I32" s="33">
        <v>0</v>
      </c>
      <c r="J32" s="33">
        <v>78398</v>
      </c>
      <c r="K32" s="33">
        <f>+J32</f>
        <v>78398</v>
      </c>
    </row>
    <row r="33" spans="1:11" x14ac:dyDescent="0.2">
      <c r="A33" s="249" t="s">
        <v>139</v>
      </c>
      <c r="B33" s="249"/>
      <c r="C33" s="249"/>
      <c r="D33" s="249"/>
      <c r="E33" s="249"/>
      <c r="F33" s="249"/>
      <c r="G33" s="15">
        <v>150</v>
      </c>
      <c r="H33" s="33">
        <v>0</v>
      </c>
      <c r="I33" s="33">
        <v>0</v>
      </c>
      <c r="J33" s="33">
        <v>0</v>
      </c>
      <c r="K33" s="33">
        <v>0</v>
      </c>
    </row>
    <row r="34" spans="1:11" x14ac:dyDescent="0.2">
      <c r="A34" s="249" t="s">
        <v>140</v>
      </c>
      <c r="B34" s="249"/>
      <c r="C34" s="249"/>
      <c r="D34" s="249"/>
      <c r="E34" s="249"/>
      <c r="F34" s="249"/>
      <c r="G34" s="15">
        <v>151</v>
      </c>
      <c r="H34" s="33">
        <v>0</v>
      </c>
      <c r="I34" s="33">
        <v>0</v>
      </c>
      <c r="J34" s="33">
        <v>0</v>
      </c>
      <c r="K34" s="33">
        <v>0</v>
      </c>
    </row>
    <row r="35" spans="1:11" x14ac:dyDescent="0.2">
      <c r="A35" s="249" t="s">
        <v>141</v>
      </c>
      <c r="B35" s="249"/>
      <c r="C35" s="249"/>
      <c r="D35" s="249"/>
      <c r="E35" s="249"/>
      <c r="F35" s="249"/>
      <c r="G35" s="15">
        <v>152</v>
      </c>
      <c r="H35" s="33">
        <v>0</v>
      </c>
      <c r="I35" s="33">
        <v>0</v>
      </c>
      <c r="J35" s="33">
        <v>0</v>
      </c>
      <c r="K35" s="33">
        <v>0</v>
      </c>
    </row>
    <row r="36" spans="1:11" x14ac:dyDescent="0.2">
      <c r="A36" s="207" t="s">
        <v>114</v>
      </c>
      <c r="B36" s="207"/>
      <c r="C36" s="207"/>
      <c r="D36" s="207"/>
      <c r="E36" s="207"/>
      <c r="F36" s="207"/>
      <c r="G36" s="15">
        <v>153</v>
      </c>
      <c r="H36" s="139">
        <v>12574921</v>
      </c>
      <c r="I36" s="139">
        <v>1906447</v>
      </c>
      <c r="J36" s="33">
        <v>13163441</v>
      </c>
      <c r="K36" s="33">
        <f>+J36-11380228</f>
        <v>1783213</v>
      </c>
    </row>
    <row r="37" spans="1:11" x14ac:dyDescent="0.2">
      <c r="A37" s="243" t="s">
        <v>142</v>
      </c>
      <c r="B37" s="243"/>
      <c r="C37" s="243"/>
      <c r="D37" s="243"/>
      <c r="E37" s="243"/>
      <c r="F37" s="243"/>
      <c r="G37" s="20">
        <v>154</v>
      </c>
      <c r="H37" s="37">
        <f>SUM(H38:H47)</f>
        <v>52284870</v>
      </c>
      <c r="I37" s="37">
        <f>SUM(I38:I47)</f>
        <v>6732296</v>
      </c>
      <c r="J37" s="37">
        <f>SUM(J38:J47)</f>
        <v>25102617</v>
      </c>
      <c r="K37" s="37">
        <f>SUM(K38:K47)</f>
        <v>6283309</v>
      </c>
    </row>
    <row r="38" spans="1:11" x14ac:dyDescent="0.2">
      <c r="A38" s="207" t="s">
        <v>143</v>
      </c>
      <c r="B38" s="207"/>
      <c r="C38" s="207"/>
      <c r="D38" s="207"/>
      <c r="E38" s="207"/>
      <c r="F38" s="207"/>
      <c r="G38" s="15">
        <v>155</v>
      </c>
      <c r="H38" s="33">
        <v>0</v>
      </c>
      <c r="I38" s="33">
        <v>0</v>
      </c>
      <c r="J38" s="33">
        <v>0</v>
      </c>
      <c r="K38" s="33">
        <v>0</v>
      </c>
    </row>
    <row r="39" spans="1:11" ht="25.15" customHeight="1" x14ac:dyDescent="0.2">
      <c r="A39" s="207" t="s">
        <v>144</v>
      </c>
      <c r="B39" s="207"/>
      <c r="C39" s="207"/>
      <c r="D39" s="207"/>
      <c r="E39" s="207"/>
      <c r="F39" s="207"/>
      <c r="G39" s="15">
        <v>156</v>
      </c>
      <c r="H39" s="33">
        <v>0</v>
      </c>
      <c r="I39" s="33">
        <v>0</v>
      </c>
      <c r="J39" s="33">
        <v>0</v>
      </c>
      <c r="K39" s="33">
        <v>0</v>
      </c>
    </row>
    <row r="40" spans="1:11" ht="25.15" customHeight="1" x14ac:dyDescent="0.2">
      <c r="A40" s="207" t="s">
        <v>145</v>
      </c>
      <c r="B40" s="207"/>
      <c r="C40" s="207"/>
      <c r="D40" s="207"/>
      <c r="E40" s="207"/>
      <c r="F40" s="207"/>
      <c r="G40" s="15">
        <v>157</v>
      </c>
      <c r="H40" s="33">
        <v>0</v>
      </c>
      <c r="I40" s="33">
        <v>0</v>
      </c>
      <c r="J40" s="33">
        <v>0</v>
      </c>
      <c r="K40" s="33">
        <v>0</v>
      </c>
    </row>
    <row r="41" spans="1:11" ht="25.15" customHeight="1" x14ac:dyDescent="0.2">
      <c r="A41" s="207" t="s">
        <v>146</v>
      </c>
      <c r="B41" s="207"/>
      <c r="C41" s="207"/>
      <c r="D41" s="207"/>
      <c r="E41" s="207"/>
      <c r="F41" s="207"/>
      <c r="G41" s="15">
        <v>158</v>
      </c>
      <c r="H41" s="33">
        <v>0</v>
      </c>
      <c r="I41" s="33">
        <v>0</v>
      </c>
      <c r="J41" s="33">
        <v>0</v>
      </c>
      <c r="K41" s="33">
        <v>0</v>
      </c>
    </row>
    <row r="42" spans="1:11" ht="25.15" customHeight="1" x14ac:dyDescent="0.2">
      <c r="A42" s="207" t="s">
        <v>147</v>
      </c>
      <c r="B42" s="207"/>
      <c r="C42" s="207"/>
      <c r="D42" s="207"/>
      <c r="E42" s="207"/>
      <c r="F42" s="207"/>
      <c r="G42" s="15">
        <v>159</v>
      </c>
      <c r="H42" s="33">
        <v>0</v>
      </c>
      <c r="I42" s="33">
        <v>0</v>
      </c>
      <c r="J42" s="33">
        <v>0</v>
      </c>
      <c r="K42" s="33">
        <v>0</v>
      </c>
    </row>
    <row r="43" spans="1:11" x14ac:dyDescent="0.2">
      <c r="A43" s="207" t="s">
        <v>148</v>
      </c>
      <c r="B43" s="207"/>
      <c r="C43" s="207"/>
      <c r="D43" s="207"/>
      <c r="E43" s="207"/>
      <c r="F43" s="207"/>
      <c r="G43" s="15">
        <v>160</v>
      </c>
      <c r="H43" s="33">
        <v>0</v>
      </c>
      <c r="I43" s="33">
        <v>0</v>
      </c>
      <c r="J43" s="33">
        <v>0</v>
      </c>
      <c r="K43" s="33">
        <v>0</v>
      </c>
    </row>
    <row r="44" spans="1:11" x14ac:dyDescent="0.2">
      <c r="A44" s="207" t="s">
        <v>149</v>
      </c>
      <c r="B44" s="207"/>
      <c r="C44" s="207"/>
      <c r="D44" s="207"/>
      <c r="E44" s="207"/>
      <c r="F44" s="207"/>
      <c r="G44" s="15">
        <v>161</v>
      </c>
      <c r="H44" s="33">
        <v>749916</v>
      </c>
      <c r="I44" s="33">
        <f>+H44-246094</f>
        <v>503822</v>
      </c>
      <c r="J44" s="33">
        <v>416369</v>
      </c>
      <c r="K44" s="33">
        <f>+J44-149549</f>
        <v>266820</v>
      </c>
    </row>
    <row r="45" spans="1:11" x14ac:dyDescent="0.2">
      <c r="A45" s="207" t="s">
        <v>150</v>
      </c>
      <c r="B45" s="207"/>
      <c r="C45" s="207"/>
      <c r="D45" s="207"/>
      <c r="E45" s="207"/>
      <c r="F45" s="207"/>
      <c r="G45" s="15">
        <v>162</v>
      </c>
      <c r="H45" s="33">
        <v>44469929</v>
      </c>
      <c r="I45" s="33">
        <f>+H45-40757012</f>
        <v>3712917</v>
      </c>
      <c r="J45" s="33">
        <v>17102462</v>
      </c>
      <c r="K45" s="33">
        <f>+J45-12824547</f>
        <v>4277915</v>
      </c>
    </row>
    <row r="46" spans="1:11" x14ac:dyDescent="0.2">
      <c r="A46" s="207" t="s">
        <v>151</v>
      </c>
      <c r="B46" s="207"/>
      <c r="C46" s="207"/>
      <c r="D46" s="207"/>
      <c r="E46" s="207"/>
      <c r="F46" s="207"/>
      <c r="G46" s="15">
        <v>163</v>
      </c>
      <c r="H46" s="33">
        <v>4696029</v>
      </c>
      <c r="I46" s="33">
        <f>+H46-2738644</f>
        <v>1957385</v>
      </c>
      <c r="J46" s="33">
        <v>3358054</v>
      </c>
      <c r="K46" s="33">
        <f>+J46-2611448</f>
        <v>746606</v>
      </c>
    </row>
    <row r="47" spans="1:11" x14ac:dyDescent="0.2">
      <c r="A47" s="207" t="s">
        <v>152</v>
      </c>
      <c r="B47" s="207"/>
      <c r="C47" s="207"/>
      <c r="D47" s="207"/>
      <c r="E47" s="207"/>
      <c r="F47" s="207"/>
      <c r="G47" s="15">
        <v>164</v>
      </c>
      <c r="H47" s="33">
        <v>2368996</v>
      </c>
      <c r="I47" s="33">
        <f>+H47-1810824</f>
        <v>558172</v>
      </c>
      <c r="J47" s="33">
        <v>4225732</v>
      </c>
      <c r="K47" s="33">
        <f>+J47-3233764</f>
        <v>991968</v>
      </c>
    </row>
    <row r="48" spans="1:11" x14ac:dyDescent="0.2">
      <c r="A48" s="243" t="s">
        <v>153</v>
      </c>
      <c r="B48" s="243"/>
      <c r="C48" s="243"/>
      <c r="D48" s="243"/>
      <c r="E48" s="243"/>
      <c r="F48" s="243"/>
      <c r="G48" s="20">
        <v>165</v>
      </c>
      <c r="H48" s="37">
        <f>SUM(H49:H55)</f>
        <v>60133527</v>
      </c>
      <c r="I48" s="37">
        <f>SUM(I49:I55)</f>
        <v>29686312</v>
      </c>
      <c r="J48" s="37">
        <f>SUM(J49:J55)</f>
        <v>69183079</v>
      </c>
      <c r="K48" s="37">
        <f>SUM(K49:K55)</f>
        <v>22715381</v>
      </c>
    </row>
    <row r="49" spans="1:11" ht="25.15" customHeight="1" x14ac:dyDescent="0.2">
      <c r="A49" s="207" t="s">
        <v>154</v>
      </c>
      <c r="B49" s="207"/>
      <c r="C49" s="207"/>
      <c r="D49" s="207"/>
      <c r="E49" s="207"/>
      <c r="F49" s="207"/>
      <c r="G49" s="15">
        <v>166</v>
      </c>
      <c r="H49" s="33">
        <v>0</v>
      </c>
      <c r="I49" s="33">
        <v>0</v>
      </c>
      <c r="J49" s="33">
        <v>0</v>
      </c>
      <c r="K49" s="33">
        <v>0</v>
      </c>
    </row>
    <row r="50" spans="1:11" x14ac:dyDescent="0.2">
      <c r="A50" s="244" t="s">
        <v>155</v>
      </c>
      <c r="B50" s="244"/>
      <c r="C50" s="244"/>
      <c r="D50" s="244"/>
      <c r="E50" s="244"/>
      <c r="F50" s="244"/>
      <c r="G50" s="15">
        <v>167</v>
      </c>
      <c r="H50" s="33">
        <v>0</v>
      </c>
      <c r="I50" s="33">
        <v>0</v>
      </c>
      <c r="J50" s="33">
        <v>0</v>
      </c>
      <c r="K50" s="33">
        <v>0</v>
      </c>
    </row>
    <row r="51" spans="1:11" x14ac:dyDescent="0.2">
      <c r="A51" s="244" t="s">
        <v>156</v>
      </c>
      <c r="B51" s="244"/>
      <c r="C51" s="244"/>
      <c r="D51" s="244"/>
      <c r="E51" s="244"/>
      <c r="F51" s="244"/>
      <c r="G51" s="15">
        <v>168</v>
      </c>
      <c r="H51" s="33">
        <v>36355123</v>
      </c>
      <c r="I51" s="33">
        <v>12338249</v>
      </c>
      <c r="J51" s="33">
        <v>41956860</v>
      </c>
      <c r="K51" s="33">
        <f>+J51-28134847</f>
        <v>13822013</v>
      </c>
    </row>
    <row r="52" spans="1:11" x14ac:dyDescent="0.2">
      <c r="A52" s="244" t="s">
        <v>157</v>
      </c>
      <c r="B52" s="244"/>
      <c r="C52" s="244"/>
      <c r="D52" s="244"/>
      <c r="E52" s="244"/>
      <c r="F52" s="244"/>
      <c r="G52" s="15">
        <v>169</v>
      </c>
      <c r="H52" s="33">
        <v>17752749</v>
      </c>
      <c r="I52" s="33">
        <v>14986009</v>
      </c>
      <c r="J52" s="33">
        <v>6830455</v>
      </c>
      <c r="K52" s="33">
        <f>+J52-3441842</f>
        <v>3388613</v>
      </c>
    </row>
    <row r="53" spans="1:11" x14ac:dyDescent="0.2">
      <c r="A53" s="244" t="s">
        <v>158</v>
      </c>
      <c r="B53" s="244"/>
      <c r="C53" s="244"/>
      <c r="D53" s="244"/>
      <c r="E53" s="244"/>
      <c r="F53" s="244"/>
      <c r="G53" s="15">
        <v>170</v>
      </c>
      <c r="H53" s="33">
        <v>5086445</v>
      </c>
      <c r="I53" s="33">
        <v>2128881</v>
      </c>
      <c r="J53" s="33">
        <v>19090896</v>
      </c>
      <c r="K53" s="33">
        <f>+J53-13961727</f>
        <v>5129169</v>
      </c>
    </row>
    <row r="54" spans="1:11" x14ac:dyDescent="0.2">
      <c r="A54" s="244" t="s">
        <v>159</v>
      </c>
      <c r="B54" s="244"/>
      <c r="C54" s="244"/>
      <c r="D54" s="244"/>
      <c r="E54" s="244"/>
      <c r="F54" s="244"/>
      <c r="G54" s="15">
        <v>171</v>
      </c>
      <c r="H54" s="33">
        <v>0</v>
      </c>
      <c r="I54" s="33">
        <v>0</v>
      </c>
      <c r="J54" s="33">
        <v>1690</v>
      </c>
      <c r="K54" s="33">
        <f>+J54-1690</f>
        <v>0</v>
      </c>
    </row>
    <row r="55" spans="1:11" x14ac:dyDescent="0.2">
      <c r="A55" s="244" t="s">
        <v>160</v>
      </c>
      <c r="B55" s="244"/>
      <c r="C55" s="244"/>
      <c r="D55" s="244"/>
      <c r="E55" s="244"/>
      <c r="F55" s="244"/>
      <c r="G55" s="15">
        <v>172</v>
      </c>
      <c r="H55" s="33">
        <v>939210</v>
      </c>
      <c r="I55" s="33">
        <v>233173</v>
      </c>
      <c r="J55" s="33">
        <v>1303178</v>
      </c>
      <c r="K55" s="33">
        <f>+J55-927592</f>
        <v>375586</v>
      </c>
    </row>
    <row r="56" spans="1:11" ht="22.35" customHeight="1" x14ac:dyDescent="0.2">
      <c r="A56" s="245" t="s">
        <v>161</v>
      </c>
      <c r="B56" s="245"/>
      <c r="C56" s="245"/>
      <c r="D56" s="245"/>
      <c r="E56" s="245"/>
      <c r="F56" s="245"/>
      <c r="G56" s="15">
        <v>173</v>
      </c>
      <c r="H56" s="33">
        <v>0</v>
      </c>
      <c r="I56" s="33">
        <v>0</v>
      </c>
      <c r="J56" s="33">
        <v>3159921</v>
      </c>
      <c r="K56" s="33">
        <f>+J56-0</f>
        <v>3159921</v>
      </c>
    </row>
    <row r="57" spans="1:11" x14ac:dyDescent="0.2">
      <c r="A57" s="245" t="s">
        <v>162</v>
      </c>
      <c r="B57" s="245"/>
      <c r="C57" s="245"/>
      <c r="D57" s="245"/>
      <c r="E57" s="245"/>
      <c r="F57" s="245"/>
      <c r="G57" s="15">
        <v>174</v>
      </c>
      <c r="H57" s="33">
        <v>0</v>
      </c>
      <c r="I57" s="33">
        <v>0</v>
      </c>
      <c r="J57" s="33">
        <v>0</v>
      </c>
      <c r="K57" s="33">
        <v>0</v>
      </c>
    </row>
    <row r="58" spans="1:11" ht="24.6" customHeight="1" x14ac:dyDescent="0.2">
      <c r="A58" s="245" t="s">
        <v>163</v>
      </c>
      <c r="B58" s="245"/>
      <c r="C58" s="245"/>
      <c r="D58" s="245"/>
      <c r="E58" s="245"/>
      <c r="F58" s="245"/>
      <c r="G58" s="15">
        <v>175</v>
      </c>
      <c r="H58" s="33">
        <v>0</v>
      </c>
      <c r="I58" s="33">
        <v>0</v>
      </c>
      <c r="J58" s="33">
        <v>0</v>
      </c>
      <c r="K58" s="33">
        <v>0</v>
      </c>
    </row>
    <row r="59" spans="1:11" x14ac:dyDescent="0.2">
      <c r="A59" s="245" t="s">
        <v>164</v>
      </c>
      <c r="B59" s="245"/>
      <c r="C59" s="245"/>
      <c r="D59" s="245"/>
      <c r="E59" s="245"/>
      <c r="F59" s="245"/>
      <c r="G59" s="15">
        <v>176</v>
      </c>
      <c r="H59" s="33">
        <v>0</v>
      </c>
      <c r="I59" s="33">
        <v>0</v>
      </c>
      <c r="J59" s="33">
        <v>0</v>
      </c>
      <c r="K59" s="33">
        <v>0</v>
      </c>
    </row>
    <row r="60" spans="1:11" x14ac:dyDescent="0.2">
      <c r="A60" s="243" t="s">
        <v>165</v>
      </c>
      <c r="B60" s="243"/>
      <c r="C60" s="243"/>
      <c r="D60" s="243"/>
      <c r="E60" s="243"/>
      <c r="F60" s="243"/>
      <c r="G60" s="20">
        <v>177</v>
      </c>
      <c r="H60" s="37">
        <f>H8+H37+H56+H57</f>
        <v>1921028971</v>
      </c>
      <c r="I60" s="37">
        <f t="shared" ref="I60:K60" si="0">I8+I37+I56+I57</f>
        <v>1273371038</v>
      </c>
      <c r="J60" s="37">
        <f t="shared" si="0"/>
        <v>2068003236</v>
      </c>
      <c r="K60" s="37">
        <f t="shared" si="0"/>
        <v>1370334048</v>
      </c>
    </row>
    <row r="61" spans="1:11" x14ac:dyDescent="0.2">
      <c r="A61" s="243" t="s">
        <v>166</v>
      </c>
      <c r="B61" s="243"/>
      <c r="C61" s="243"/>
      <c r="D61" s="243"/>
      <c r="E61" s="243"/>
      <c r="F61" s="243"/>
      <c r="G61" s="20">
        <v>178</v>
      </c>
      <c r="H61" s="37">
        <f>H14+H48+H58+H59</f>
        <v>1368251882</v>
      </c>
      <c r="I61" s="37">
        <f t="shared" ref="I61:K61" si="1">I14+I48+I58+I59</f>
        <v>648335964</v>
      </c>
      <c r="J61" s="37">
        <f t="shared" si="1"/>
        <v>1585684676</v>
      </c>
      <c r="K61" s="37">
        <f t="shared" si="1"/>
        <v>707334218</v>
      </c>
    </row>
    <row r="62" spans="1:11" x14ac:dyDescent="0.2">
      <c r="A62" s="243" t="s">
        <v>167</v>
      </c>
      <c r="B62" s="243"/>
      <c r="C62" s="243"/>
      <c r="D62" s="243"/>
      <c r="E62" s="243"/>
      <c r="F62" s="243"/>
      <c r="G62" s="20">
        <v>179</v>
      </c>
      <c r="H62" s="37">
        <f>H60-H61</f>
        <v>552777089</v>
      </c>
      <c r="I62" s="37">
        <f t="shared" ref="I62:K62" si="2">I60-I61</f>
        <v>625035074</v>
      </c>
      <c r="J62" s="37">
        <f t="shared" si="2"/>
        <v>482318560</v>
      </c>
      <c r="K62" s="37">
        <f t="shared" si="2"/>
        <v>662999830</v>
      </c>
    </row>
    <row r="63" spans="1:11" x14ac:dyDescent="0.2">
      <c r="A63" s="230" t="s">
        <v>168</v>
      </c>
      <c r="B63" s="230"/>
      <c r="C63" s="230"/>
      <c r="D63" s="230"/>
      <c r="E63" s="230"/>
      <c r="F63" s="230"/>
      <c r="G63" s="20">
        <v>180</v>
      </c>
      <c r="H63" s="37">
        <f>+IF((H60-H61)&gt;0,(H60-H61),0)</f>
        <v>552777089</v>
      </c>
      <c r="I63" s="37">
        <f t="shared" ref="I63:K63" si="3">+IF((I60-I61)&gt;0,(I60-I61),0)</f>
        <v>625035074</v>
      </c>
      <c r="J63" s="37">
        <f t="shared" si="3"/>
        <v>482318560</v>
      </c>
      <c r="K63" s="37">
        <f t="shared" si="3"/>
        <v>662999830</v>
      </c>
    </row>
    <row r="64" spans="1:11" x14ac:dyDescent="0.2">
      <c r="A64" s="230" t="s">
        <v>169</v>
      </c>
      <c r="B64" s="230"/>
      <c r="C64" s="230"/>
      <c r="D64" s="230"/>
      <c r="E64" s="230"/>
      <c r="F64" s="230"/>
      <c r="G64" s="20">
        <v>181</v>
      </c>
      <c r="H64" s="37">
        <f>+IF((H60-H61)&lt;0,(H60-H61),0)</f>
        <v>0</v>
      </c>
      <c r="I64" s="37">
        <f t="shared" ref="I64:K64" si="4">+IF((I60-I61)&lt;0,(I60-I61),0)</f>
        <v>0</v>
      </c>
      <c r="J64" s="37">
        <f t="shared" si="4"/>
        <v>0</v>
      </c>
      <c r="K64" s="37">
        <f t="shared" si="4"/>
        <v>0</v>
      </c>
    </row>
    <row r="65" spans="1:11" x14ac:dyDescent="0.2">
      <c r="A65" s="245" t="s">
        <v>115</v>
      </c>
      <c r="B65" s="245"/>
      <c r="C65" s="245"/>
      <c r="D65" s="245"/>
      <c r="E65" s="245"/>
      <c r="F65" s="245"/>
      <c r="G65" s="15">
        <v>182</v>
      </c>
      <c r="H65" s="33">
        <v>0</v>
      </c>
      <c r="I65" s="33">
        <v>0</v>
      </c>
      <c r="J65" s="33">
        <f>-821951-992147</f>
        <v>-1814098</v>
      </c>
      <c r="K65" s="33">
        <f>+J65+821951</f>
        <v>-992147</v>
      </c>
    </row>
    <row r="66" spans="1:11" x14ac:dyDescent="0.2">
      <c r="A66" s="243" t="s">
        <v>170</v>
      </c>
      <c r="B66" s="243"/>
      <c r="C66" s="243"/>
      <c r="D66" s="243"/>
      <c r="E66" s="243"/>
      <c r="F66" s="243"/>
      <c r="G66" s="20">
        <v>183</v>
      </c>
      <c r="H66" s="37">
        <f>H62-H65</f>
        <v>552777089</v>
      </c>
      <c r="I66" s="37">
        <f t="shared" ref="I66:K66" si="5">I62-I65</f>
        <v>625035074</v>
      </c>
      <c r="J66" s="37">
        <f t="shared" si="5"/>
        <v>484132658</v>
      </c>
      <c r="K66" s="37">
        <f t="shared" si="5"/>
        <v>663991977</v>
      </c>
    </row>
    <row r="67" spans="1:11" x14ac:dyDescent="0.2">
      <c r="A67" s="230" t="s">
        <v>171</v>
      </c>
      <c r="B67" s="230"/>
      <c r="C67" s="230"/>
      <c r="D67" s="230"/>
      <c r="E67" s="230"/>
      <c r="F67" s="230"/>
      <c r="G67" s="20">
        <v>184</v>
      </c>
      <c r="H67" s="37">
        <f>+IF((H62-H65)&gt;0,(H62-H65),0)</f>
        <v>552777089</v>
      </c>
      <c r="I67" s="37">
        <f t="shared" ref="I67:K67" si="6">+IF((I62-I65)&gt;0,(I62-I65),0)</f>
        <v>625035074</v>
      </c>
      <c r="J67" s="37">
        <f t="shared" si="6"/>
        <v>484132658</v>
      </c>
      <c r="K67" s="37">
        <f t="shared" si="6"/>
        <v>663991977</v>
      </c>
    </row>
    <row r="68" spans="1:11" x14ac:dyDescent="0.2">
      <c r="A68" s="230" t="s">
        <v>172</v>
      </c>
      <c r="B68" s="230"/>
      <c r="C68" s="230"/>
      <c r="D68" s="230"/>
      <c r="E68" s="230"/>
      <c r="F68" s="230"/>
      <c r="G68" s="20">
        <v>185</v>
      </c>
      <c r="H68" s="37">
        <f>+IF((H62-H65)&lt;0,(H62-H65),0)</f>
        <v>0</v>
      </c>
      <c r="I68" s="37">
        <f t="shared" ref="I68:K68" si="7">+IF((I62-I65)&lt;0,(I62-I65),0)</f>
        <v>0</v>
      </c>
      <c r="J68" s="37">
        <f t="shared" si="7"/>
        <v>0</v>
      </c>
      <c r="K68" s="37">
        <f t="shared" si="7"/>
        <v>0</v>
      </c>
    </row>
    <row r="69" spans="1:11" x14ac:dyDescent="0.2">
      <c r="A69" s="226" t="s">
        <v>173</v>
      </c>
      <c r="B69" s="226"/>
      <c r="C69" s="226"/>
      <c r="D69" s="226"/>
      <c r="E69" s="226"/>
      <c r="F69" s="226"/>
      <c r="G69" s="240"/>
      <c r="H69" s="240"/>
      <c r="I69" s="240"/>
      <c r="J69" s="241"/>
      <c r="K69" s="241"/>
    </row>
    <row r="70" spans="1:11" ht="22.35" customHeight="1" x14ac:dyDescent="0.2">
      <c r="A70" s="243" t="s">
        <v>174</v>
      </c>
      <c r="B70" s="243"/>
      <c r="C70" s="243"/>
      <c r="D70" s="243"/>
      <c r="E70" s="243"/>
      <c r="F70" s="243"/>
      <c r="G70" s="20">
        <v>186</v>
      </c>
      <c r="H70" s="37">
        <f>H71-H72</f>
        <v>0</v>
      </c>
      <c r="I70" s="37">
        <f>I71-I72</f>
        <v>0</v>
      </c>
      <c r="J70" s="37">
        <f>J71-J72</f>
        <v>0</v>
      </c>
      <c r="K70" s="37">
        <f>K71-K72</f>
        <v>0</v>
      </c>
    </row>
    <row r="71" spans="1:11" x14ac:dyDescent="0.2">
      <c r="A71" s="244" t="s">
        <v>175</v>
      </c>
      <c r="B71" s="244"/>
      <c r="C71" s="244"/>
      <c r="D71" s="244"/>
      <c r="E71" s="244"/>
      <c r="F71" s="244"/>
      <c r="G71" s="15">
        <v>187</v>
      </c>
      <c r="H71" s="33">
        <v>0</v>
      </c>
      <c r="I71" s="33">
        <v>0</v>
      </c>
      <c r="J71" s="33">
        <v>0</v>
      </c>
      <c r="K71" s="33">
        <v>0</v>
      </c>
    </row>
    <row r="72" spans="1:11" x14ac:dyDescent="0.2">
      <c r="A72" s="244" t="s">
        <v>176</v>
      </c>
      <c r="B72" s="244"/>
      <c r="C72" s="244"/>
      <c r="D72" s="244"/>
      <c r="E72" s="244"/>
      <c r="F72" s="244"/>
      <c r="G72" s="15">
        <v>188</v>
      </c>
      <c r="H72" s="33">
        <v>0</v>
      </c>
      <c r="I72" s="33">
        <v>0</v>
      </c>
      <c r="J72" s="33">
        <v>0</v>
      </c>
      <c r="K72" s="33">
        <v>0</v>
      </c>
    </row>
    <row r="73" spans="1:11" x14ac:dyDescent="0.2">
      <c r="A73" s="245" t="s">
        <v>177</v>
      </c>
      <c r="B73" s="245"/>
      <c r="C73" s="245"/>
      <c r="D73" s="245"/>
      <c r="E73" s="245"/>
      <c r="F73" s="245"/>
      <c r="G73" s="15">
        <v>189</v>
      </c>
      <c r="H73" s="33">
        <v>0</v>
      </c>
      <c r="I73" s="33">
        <v>0</v>
      </c>
      <c r="J73" s="33">
        <v>0</v>
      </c>
      <c r="K73" s="33">
        <v>0</v>
      </c>
    </row>
    <row r="74" spans="1:11" x14ac:dyDescent="0.2">
      <c r="A74" s="230" t="s">
        <v>178</v>
      </c>
      <c r="B74" s="230"/>
      <c r="C74" s="230"/>
      <c r="D74" s="230"/>
      <c r="E74" s="230"/>
      <c r="F74" s="230"/>
      <c r="G74" s="20">
        <v>190</v>
      </c>
      <c r="H74" s="120">
        <v>0</v>
      </c>
      <c r="I74" s="120">
        <v>0</v>
      </c>
      <c r="J74" s="120">
        <v>0</v>
      </c>
      <c r="K74" s="120">
        <v>0</v>
      </c>
    </row>
    <row r="75" spans="1:11" x14ac:dyDescent="0.2">
      <c r="A75" s="230" t="s">
        <v>179</v>
      </c>
      <c r="B75" s="230"/>
      <c r="C75" s="230"/>
      <c r="D75" s="230"/>
      <c r="E75" s="230"/>
      <c r="F75" s="230"/>
      <c r="G75" s="20">
        <v>191</v>
      </c>
      <c r="H75" s="120">
        <v>0</v>
      </c>
      <c r="I75" s="120">
        <v>0</v>
      </c>
      <c r="J75" s="120">
        <v>0</v>
      </c>
      <c r="K75" s="120">
        <v>0</v>
      </c>
    </row>
    <row r="76" spans="1:11" x14ac:dyDescent="0.2">
      <c r="A76" s="226" t="s">
        <v>180</v>
      </c>
      <c r="B76" s="226"/>
      <c r="C76" s="226"/>
      <c r="D76" s="226"/>
      <c r="E76" s="226"/>
      <c r="F76" s="226"/>
      <c r="G76" s="240"/>
      <c r="H76" s="240"/>
      <c r="I76" s="240"/>
      <c r="J76" s="241"/>
      <c r="K76" s="241"/>
    </row>
    <row r="77" spans="1:11" x14ac:dyDescent="0.2">
      <c r="A77" s="243" t="s">
        <v>181</v>
      </c>
      <c r="B77" s="243"/>
      <c r="C77" s="243"/>
      <c r="D77" s="243"/>
      <c r="E77" s="243"/>
      <c r="F77" s="243"/>
      <c r="G77" s="20">
        <v>192</v>
      </c>
      <c r="H77" s="120">
        <v>0</v>
      </c>
      <c r="I77" s="120">
        <v>0</v>
      </c>
      <c r="J77" s="120">
        <v>0</v>
      </c>
      <c r="K77" s="120">
        <v>0</v>
      </c>
    </row>
    <row r="78" spans="1:11" x14ac:dyDescent="0.2">
      <c r="A78" s="244" t="s">
        <v>182</v>
      </c>
      <c r="B78" s="244"/>
      <c r="C78" s="244"/>
      <c r="D78" s="244"/>
      <c r="E78" s="244"/>
      <c r="F78" s="244"/>
      <c r="G78" s="15">
        <v>193</v>
      </c>
      <c r="H78" s="38">
        <v>0</v>
      </c>
      <c r="I78" s="38">
        <v>0</v>
      </c>
      <c r="J78" s="38">
        <v>0</v>
      </c>
      <c r="K78" s="38">
        <v>0</v>
      </c>
    </row>
    <row r="79" spans="1:11" x14ac:dyDescent="0.2">
      <c r="A79" s="244" t="s">
        <v>183</v>
      </c>
      <c r="B79" s="244"/>
      <c r="C79" s="244"/>
      <c r="D79" s="244"/>
      <c r="E79" s="244"/>
      <c r="F79" s="244"/>
      <c r="G79" s="15">
        <v>194</v>
      </c>
      <c r="H79" s="38">
        <v>0</v>
      </c>
      <c r="I79" s="38">
        <v>0</v>
      </c>
      <c r="J79" s="38">
        <v>0</v>
      </c>
      <c r="K79" s="38">
        <v>0</v>
      </c>
    </row>
    <row r="80" spans="1:11" x14ac:dyDescent="0.2">
      <c r="A80" s="243" t="s">
        <v>184</v>
      </c>
      <c r="B80" s="243"/>
      <c r="C80" s="243"/>
      <c r="D80" s="243"/>
      <c r="E80" s="243"/>
      <c r="F80" s="243"/>
      <c r="G80" s="20">
        <v>195</v>
      </c>
      <c r="H80" s="120">
        <v>0</v>
      </c>
      <c r="I80" s="120">
        <v>0</v>
      </c>
      <c r="J80" s="120">
        <v>0</v>
      </c>
      <c r="K80" s="120">
        <v>0</v>
      </c>
    </row>
    <row r="81" spans="1:11" x14ac:dyDescent="0.2">
      <c r="A81" s="243" t="s">
        <v>185</v>
      </c>
      <c r="B81" s="243"/>
      <c r="C81" s="243"/>
      <c r="D81" s="243"/>
      <c r="E81" s="243"/>
      <c r="F81" s="243"/>
      <c r="G81" s="20">
        <v>196</v>
      </c>
      <c r="H81" s="120">
        <v>0</v>
      </c>
      <c r="I81" s="120">
        <v>0</v>
      </c>
      <c r="J81" s="120">
        <v>0</v>
      </c>
      <c r="K81" s="120">
        <v>0</v>
      </c>
    </row>
    <row r="82" spans="1:11" x14ac:dyDescent="0.2">
      <c r="A82" s="230" t="s">
        <v>186</v>
      </c>
      <c r="B82" s="230"/>
      <c r="C82" s="230"/>
      <c r="D82" s="230"/>
      <c r="E82" s="230"/>
      <c r="F82" s="230"/>
      <c r="G82" s="20">
        <v>197</v>
      </c>
      <c r="H82" s="120">
        <v>0</v>
      </c>
      <c r="I82" s="120">
        <v>0</v>
      </c>
      <c r="J82" s="120">
        <v>0</v>
      </c>
      <c r="K82" s="120">
        <v>0</v>
      </c>
    </row>
    <row r="83" spans="1:11" x14ac:dyDescent="0.2">
      <c r="A83" s="230" t="s">
        <v>187</v>
      </c>
      <c r="B83" s="230"/>
      <c r="C83" s="230"/>
      <c r="D83" s="230"/>
      <c r="E83" s="230"/>
      <c r="F83" s="230"/>
      <c r="G83" s="20">
        <v>198</v>
      </c>
      <c r="H83" s="120">
        <v>0</v>
      </c>
      <c r="I83" s="120">
        <v>0</v>
      </c>
      <c r="J83" s="120">
        <v>0</v>
      </c>
      <c r="K83" s="120">
        <v>0</v>
      </c>
    </row>
    <row r="84" spans="1:11" x14ac:dyDescent="0.2">
      <c r="A84" s="226" t="s">
        <v>116</v>
      </c>
      <c r="B84" s="226"/>
      <c r="C84" s="226"/>
      <c r="D84" s="226"/>
      <c r="E84" s="226"/>
      <c r="F84" s="226"/>
      <c r="G84" s="240"/>
      <c r="H84" s="240"/>
      <c r="I84" s="240"/>
      <c r="J84" s="241"/>
      <c r="K84" s="241"/>
    </row>
    <row r="85" spans="1:11" x14ac:dyDescent="0.2">
      <c r="A85" s="228" t="s">
        <v>188</v>
      </c>
      <c r="B85" s="228"/>
      <c r="C85" s="228"/>
      <c r="D85" s="228"/>
      <c r="E85" s="228"/>
      <c r="F85" s="228"/>
      <c r="G85" s="20">
        <v>199</v>
      </c>
      <c r="H85" s="39">
        <f>H86+H87</f>
        <v>552777089</v>
      </c>
      <c r="I85" s="39">
        <f>I86+I87</f>
        <v>625035074</v>
      </c>
      <c r="J85" s="39">
        <f>J86+J87</f>
        <v>484132658</v>
      </c>
      <c r="K85" s="39">
        <f>K86+K87</f>
        <v>663991977</v>
      </c>
    </row>
    <row r="86" spans="1:11" x14ac:dyDescent="0.2">
      <c r="A86" s="229" t="s">
        <v>189</v>
      </c>
      <c r="B86" s="229"/>
      <c r="C86" s="229"/>
      <c r="D86" s="229"/>
      <c r="E86" s="229"/>
      <c r="F86" s="229"/>
      <c r="G86" s="15">
        <v>200</v>
      </c>
      <c r="H86" s="40">
        <f>H67-H87</f>
        <v>526951520</v>
      </c>
      <c r="I86" s="40">
        <f>I67-I87</f>
        <v>590287840</v>
      </c>
      <c r="J86" s="40">
        <v>463178585</v>
      </c>
      <c r="K86" s="40">
        <f>+K67-K87</f>
        <v>623628076</v>
      </c>
    </row>
    <row r="87" spans="1:11" x14ac:dyDescent="0.2">
      <c r="A87" s="229" t="s">
        <v>190</v>
      </c>
      <c r="B87" s="229"/>
      <c r="C87" s="229"/>
      <c r="D87" s="229"/>
      <c r="E87" s="229"/>
      <c r="F87" s="229"/>
      <c r="G87" s="15">
        <v>201</v>
      </c>
      <c r="H87" s="40">
        <v>25825569</v>
      </c>
      <c r="I87" s="40">
        <f>+H87+8921665</f>
        <v>34747234</v>
      </c>
      <c r="J87" s="40">
        <f>+J67-J86</f>
        <v>20954073</v>
      </c>
      <c r="K87" s="40">
        <f>+J87--19409828</f>
        <v>40363901</v>
      </c>
    </row>
    <row r="88" spans="1:11" x14ac:dyDescent="0.2">
      <c r="A88" s="250" t="s">
        <v>118</v>
      </c>
      <c r="B88" s="250"/>
      <c r="C88" s="250"/>
      <c r="D88" s="250"/>
      <c r="E88" s="250"/>
      <c r="F88" s="250"/>
      <c r="G88" s="251"/>
      <c r="H88" s="251"/>
      <c r="I88" s="251"/>
      <c r="J88" s="241"/>
      <c r="K88" s="241"/>
    </row>
    <row r="89" spans="1:11" x14ac:dyDescent="0.2">
      <c r="A89" s="224" t="s">
        <v>191</v>
      </c>
      <c r="B89" s="224"/>
      <c r="C89" s="224"/>
      <c r="D89" s="224"/>
      <c r="E89" s="224"/>
      <c r="F89" s="224"/>
      <c r="G89" s="15">
        <v>202</v>
      </c>
      <c r="H89" s="53">
        <v>552777089</v>
      </c>
      <c r="I89" s="53">
        <v>625035074</v>
      </c>
      <c r="J89" s="53">
        <f>+J85</f>
        <v>484132658</v>
      </c>
      <c r="K89" s="53">
        <f>+K66</f>
        <v>663991977</v>
      </c>
    </row>
    <row r="90" spans="1:11" ht="24" customHeight="1" x14ac:dyDescent="0.2">
      <c r="A90" s="253" t="s">
        <v>192</v>
      </c>
      <c r="B90" s="253"/>
      <c r="C90" s="253"/>
      <c r="D90" s="253"/>
      <c r="E90" s="253"/>
      <c r="F90" s="253"/>
      <c r="G90" s="20">
        <v>203</v>
      </c>
      <c r="H90" s="39">
        <f>SUM(H91:H98)</f>
        <v>165428</v>
      </c>
      <c r="I90" s="39">
        <f>SUM(I91:I98)</f>
        <v>165428</v>
      </c>
      <c r="J90" s="39">
        <f>SUM(J91:J98)</f>
        <v>-1039200</v>
      </c>
      <c r="K90" s="39">
        <f>SUM(K91:K98)</f>
        <v>-1039200</v>
      </c>
    </row>
    <row r="91" spans="1:11" x14ac:dyDescent="0.2">
      <c r="A91" s="244" t="s">
        <v>193</v>
      </c>
      <c r="B91" s="244"/>
      <c r="C91" s="244"/>
      <c r="D91" s="244"/>
      <c r="E91" s="244"/>
      <c r="F91" s="244"/>
      <c r="G91" s="15">
        <v>204</v>
      </c>
      <c r="H91" s="40">
        <v>0</v>
      </c>
      <c r="I91" s="40">
        <v>0</v>
      </c>
      <c r="J91" s="40">
        <v>0</v>
      </c>
      <c r="K91" s="40">
        <v>0</v>
      </c>
    </row>
    <row r="92" spans="1:11" ht="22.35" customHeight="1" x14ac:dyDescent="0.2">
      <c r="A92" s="244" t="s">
        <v>194</v>
      </c>
      <c r="B92" s="244"/>
      <c r="C92" s="244"/>
      <c r="D92" s="244"/>
      <c r="E92" s="244"/>
      <c r="F92" s="244"/>
      <c r="G92" s="15">
        <v>205</v>
      </c>
      <c r="H92" s="40">
        <v>0</v>
      </c>
      <c r="I92" s="40">
        <v>0</v>
      </c>
      <c r="J92" s="40">
        <v>0</v>
      </c>
      <c r="K92" s="40">
        <v>0</v>
      </c>
    </row>
    <row r="93" spans="1:11" ht="22.35" customHeight="1" x14ac:dyDescent="0.2">
      <c r="A93" s="244" t="s">
        <v>195</v>
      </c>
      <c r="B93" s="244"/>
      <c r="C93" s="244"/>
      <c r="D93" s="244"/>
      <c r="E93" s="244"/>
      <c r="F93" s="244"/>
      <c r="G93" s="15">
        <v>206</v>
      </c>
      <c r="H93" s="140">
        <v>165428</v>
      </c>
      <c r="I93" s="140">
        <v>165428</v>
      </c>
      <c r="J93" s="40">
        <v>-1039200</v>
      </c>
      <c r="K93" s="40">
        <v>-1039200</v>
      </c>
    </row>
    <row r="94" spans="1:11" ht="22.35" customHeight="1" x14ac:dyDescent="0.2">
      <c r="A94" s="244" t="s">
        <v>196</v>
      </c>
      <c r="B94" s="244"/>
      <c r="C94" s="244"/>
      <c r="D94" s="244"/>
      <c r="E94" s="244"/>
      <c r="F94" s="244"/>
      <c r="G94" s="15">
        <v>207</v>
      </c>
      <c r="H94" s="40">
        <v>0</v>
      </c>
      <c r="I94" s="40">
        <v>0</v>
      </c>
      <c r="J94" s="40">
        <v>0</v>
      </c>
      <c r="K94" s="40">
        <v>0</v>
      </c>
    </row>
    <row r="95" spans="1:11" ht="22.35" customHeight="1" x14ac:dyDescent="0.2">
      <c r="A95" s="244" t="s">
        <v>197</v>
      </c>
      <c r="B95" s="244"/>
      <c r="C95" s="244"/>
      <c r="D95" s="244"/>
      <c r="E95" s="244"/>
      <c r="F95" s="244"/>
      <c r="G95" s="15">
        <v>208</v>
      </c>
      <c r="H95" s="40">
        <v>0</v>
      </c>
      <c r="I95" s="40">
        <v>0</v>
      </c>
      <c r="J95" s="40">
        <v>0</v>
      </c>
      <c r="K95" s="40">
        <v>0</v>
      </c>
    </row>
    <row r="96" spans="1:11" ht="22.35" customHeight="1" x14ac:dyDescent="0.2">
      <c r="A96" s="244" t="s">
        <v>198</v>
      </c>
      <c r="B96" s="244"/>
      <c r="C96" s="244"/>
      <c r="D96" s="244"/>
      <c r="E96" s="244"/>
      <c r="F96" s="244"/>
      <c r="G96" s="15">
        <v>209</v>
      </c>
      <c r="H96" s="40">
        <v>0</v>
      </c>
      <c r="I96" s="40">
        <v>0</v>
      </c>
      <c r="J96" s="40">
        <v>0</v>
      </c>
      <c r="K96" s="40">
        <v>0</v>
      </c>
    </row>
    <row r="97" spans="1:11" x14ac:dyDescent="0.2">
      <c r="A97" s="244" t="s">
        <v>199</v>
      </c>
      <c r="B97" s="244"/>
      <c r="C97" s="244"/>
      <c r="D97" s="244"/>
      <c r="E97" s="244"/>
      <c r="F97" s="244"/>
      <c r="G97" s="15">
        <v>210</v>
      </c>
      <c r="H97" s="40">
        <v>0</v>
      </c>
      <c r="I97" s="40">
        <v>0</v>
      </c>
      <c r="J97" s="40">
        <v>0</v>
      </c>
      <c r="K97" s="40">
        <v>0</v>
      </c>
    </row>
    <row r="98" spans="1:11" x14ac:dyDescent="0.2">
      <c r="A98" s="244" t="s">
        <v>200</v>
      </c>
      <c r="B98" s="244"/>
      <c r="C98" s="244"/>
      <c r="D98" s="244"/>
      <c r="E98" s="244"/>
      <c r="F98" s="244"/>
      <c r="G98" s="15">
        <v>211</v>
      </c>
      <c r="H98" s="40">
        <v>0</v>
      </c>
      <c r="I98" s="40">
        <v>0</v>
      </c>
      <c r="J98" s="40">
        <v>0</v>
      </c>
      <c r="K98" s="40">
        <v>0</v>
      </c>
    </row>
    <row r="99" spans="1:11" x14ac:dyDescent="0.2">
      <c r="A99" s="224" t="s">
        <v>119</v>
      </c>
      <c r="B99" s="224"/>
      <c r="C99" s="224"/>
      <c r="D99" s="224"/>
      <c r="E99" s="224"/>
      <c r="F99" s="224"/>
      <c r="G99" s="15">
        <v>212</v>
      </c>
      <c r="H99" s="142">
        <v>33086</v>
      </c>
      <c r="I99" s="142">
        <f>+H99</f>
        <v>33086</v>
      </c>
      <c r="J99" s="40">
        <v>-213103</v>
      </c>
      <c r="K99" s="40">
        <v>-213103</v>
      </c>
    </row>
    <row r="100" spans="1:11" ht="22.9" customHeight="1" x14ac:dyDescent="0.2">
      <c r="A100" s="253" t="s">
        <v>201</v>
      </c>
      <c r="B100" s="253"/>
      <c r="C100" s="253"/>
      <c r="D100" s="253"/>
      <c r="E100" s="253"/>
      <c r="F100" s="253"/>
      <c r="G100" s="20">
        <v>213</v>
      </c>
      <c r="H100" s="39">
        <f>H90-H99</f>
        <v>132342</v>
      </c>
      <c r="I100" s="39">
        <f>I90-I99</f>
        <v>132342</v>
      </c>
      <c r="J100" s="39">
        <f>J90-J99</f>
        <v>-826097</v>
      </c>
      <c r="K100" s="39">
        <f>K90-K99</f>
        <v>-826097</v>
      </c>
    </row>
    <row r="101" spans="1:11" x14ac:dyDescent="0.2">
      <c r="A101" s="253" t="s">
        <v>202</v>
      </c>
      <c r="B101" s="253"/>
      <c r="C101" s="253"/>
      <c r="D101" s="253"/>
      <c r="E101" s="253"/>
      <c r="F101" s="253"/>
      <c r="G101" s="20">
        <v>214</v>
      </c>
      <c r="H101" s="39">
        <f>H89+H100</f>
        <v>552909431</v>
      </c>
      <c r="I101" s="39">
        <f>I89+I100</f>
        <v>625167416</v>
      </c>
      <c r="J101" s="39">
        <f>J89+J100</f>
        <v>483306561</v>
      </c>
      <c r="K101" s="39">
        <f>K89+K100</f>
        <v>663165880</v>
      </c>
    </row>
    <row r="102" spans="1:11" x14ac:dyDescent="0.2">
      <c r="A102" s="226" t="s">
        <v>203</v>
      </c>
      <c r="B102" s="226"/>
      <c r="C102" s="226"/>
      <c r="D102" s="226"/>
      <c r="E102" s="226"/>
      <c r="F102" s="226"/>
      <c r="G102" s="240"/>
      <c r="H102" s="240"/>
      <c r="I102" s="240"/>
      <c r="J102" s="241"/>
      <c r="K102" s="241"/>
    </row>
    <row r="103" spans="1:11" x14ac:dyDescent="0.2">
      <c r="A103" s="228" t="s">
        <v>204</v>
      </c>
      <c r="B103" s="228"/>
      <c r="C103" s="228"/>
      <c r="D103" s="228"/>
      <c r="E103" s="228"/>
      <c r="F103" s="228"/>
      <c r="G103" s="20">
        <v>215</v>
      </c>
      <c r="H103" s="39">
        <f>H104+H105</f>
        <v>552909431</v>
      </c>
      <c r="I103" s="39">
        <f>I104+I105</f>
        <v>625167416</v>
      </c>
      <c r="J103" s="39">
        <f>J104+J105</f>
        <v>483306561</v>
      </c>
      <c r="K103" s="39">
        <f>K104+K105</f>
        <v>663165880</v>
      </c>
    </row>
    <row r="104" spans="1:11" x14ac:dyDescent="0.2">
      <c r="A104" s="229" t="s">
        <v>117</v>
      </c>
      <c r="B104" s="229"/>
      <c r="C104" s="229"/>
      <c r="D104" s="229"/>
      <c r="E104" s="229"/>
      <c r="F104" s="229"/>
      <c r="G104" s="15">
        <v>216</v>
      </c>
      <c r="H104" s="40">
        <v>527083862</v>
      </c>
      <c r="I104" s="40">
        <v>590420182</v>
      </c>
      <c r="J104" s="40">
        <f>+J101-J105</f>
        <v>462352488</v>
      </c>
      <c r="K104" s="40">
        <f>+K101-K105</f>
        <v>622801979</v>
      </c>
    </row>
    <row r="105" spans="1:11" x14ac:dyDescent="0.2">
      <c r="A105" s="229" t="s">
        <v>205</v>
      </c>
      <c r="B105" s="229"/>
      <c r="C105" s="229"/>
      <c r="D105" s="229"/>
      <c r="E105" s="229"/>
      <c r="F105" s="229"/>
      <c r="G105" s="15">
        <v>217</v>
      </c>
      <c r="H105" s="40">
        <v>25825569</v>
      </c>
      <c r="I105" s="40">
        <v>34747234</v>
      </c>
      <c r="J105" s="40">
        <f>+J87</f>
        <v>20954073</v>
      </c>
      <c r="K105" s="40">
        <f>+K87</f>
        <v>40363901</v>
      </c>
    </row>
  </sheetData>
  <sheetProtection algorithmName="SHA-512" hashValue="IhRDFNqoM4L+Mi+uiCypjyOmC2RdCXczSuRPLNLLTXo1qijMNbra7owJlubDvsMlbstbNWZFvvRekmdPo36dYQ==" saltValue="+5lbyjrhmO5C8CcqOO4pTw=="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K89">
    <cfRule type="cellIs" dxfId="28" priority="27" stopIfTrue="1" operator="notEqual">
      <formula>ROUND(K89,0)</formula>
    </cfRule>
  </conditionalFormatting>
  <conditionalFormatting sqref="J89">
    <cfRule type="cellIs" dxfId="27" priority="26" stopIfTrue="1" operator="notEqual">
      <formula>ROUND(J89,0)</formula>
    </cfRule>
  </conditionalFormatting>
  <conditionalFormatting sqref="H28:I28">
    <cfRule type="cellIs" dxfId="26" priority="18" stopIfTrue="1" operator="notEqual">
      <formula>ROUND(H28,0)</formula>
    </cfRule>
  </conditionalFormatting>
  <conditionalFormatting sqref="H36">
    <cfRule type="cellIs" dxfId="25" priority="16" stopIfTrue="1" operator="notEqual">
      <formula>ROUND(H36,0)</formula>
    </cfRule>
    <cfRule type="cellIs" dxfId="24" priority="17" stopIfTrue="1" operator="lessThan">
      <formula>0</formula>
    </cfRule>
  </conditionalFormatting>
  <conditionalFormatting sqref="I36">
    <cfRule type="cellIs" dxfId="23" priority="14" stopIfTrue="1" operator="notEqual">
      <formula>ROUND(I36,0)</formula>
    </cfRule>
    <cfRule type="cellIs" dxfId="22" priority="15" stopIfTrue="1" operator="lessThan">
      <formula>0</formula>
    </cfRule>
  </conditionalFormatting>
  <conditionalFormatting sqref="H89:I89">
    <cfRule type="cellIs" dxfId="21" priority="4" stopIfTrue="1" operator="notEqual">
      <formula>ROUND(H89,0)</formula>
    </cfRule>
  </conditionalFormatting>
  <conditionalFormatting sqref="H93:I93">
    <cfRule type="cellIs" dxfId="20" priority="3" stopIfTrue="1" operator="notEqual">
      <formula>ROUND(H93,0)</formula>
    </cfRule>
  </conditionalFormatting>
  <conditionalFormatting sqref="H99:I99">
    <cfRule type="cellIs" dxfId="19" priority="2" stopIfTrue="1" operator="notEqual">
      <formula>ROUND(H99,0)</formula>
    </cfRule>
  </conditionalFormatting>
  <dataValidations count="5">
    <dataValidation type="whole" operator="greaterThanOrEqual" allowBlank="1" showInputMessage="1" showErrorMessage="1" errorTitle="Pogrešan unos" error="Mogu se unijeti samo cjelobrojne pozitivne vrijednosti."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Pogrešan unos" error="Mogu se unijeti samo cjelobrojne pozitivne ili negativne vrijednosti."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Pogrešan unos" error="Mogu se unijeti samo cjelobrojne vrijednosti."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Pogrešan upis" error="Dopušten je upis samo cjelobrojnih vrijednosti" sqref="H15:K15 H26:K35 H54:K54 H103:K105 H62:K62 H70:K70 H73:K73 H77:K77 H80:K81 H85:K87 H89:K101 H65:K66">
      <formula1>999999999999</formula1>
    </dataValidation>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s>
  <pageMargins left="0.75" right="0.17" top="1" bottom="1" header="0.5" footer="0.5"/>
  <pageSetup paperSize="9" scale="74"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7" zoomScaleNormal="100" zoomScaleSheetLayoutView="100" workbookViewId="0">
      <selection activeCell="A38" sqref="A38:F38"/>
    </sheetView>
  </sheetViews>
  <sheetFormatPr defaultRowHeight="12.75" x14ac:dyDescent="0.2"/>
  <cols>
    <col min="1" max="7" width="9.140625" style="17"/>
    <col min="8" max="9" width="22.1406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254" t="s">
        <v>260</v>
      </c>
      <c r="B1" s="255"/>
      <c r="C1" s="255"/>
      <c r="D1" s="255"/>
      <c r="E1" s="255"/>
      <c r="F1" s="255"/>
      <c r="G1" s="255"/>
      <c r="H1" s="255"/>
      <c r="I1" s="255"/>
    </row>
    <row r="2" spans="1:9" ht="12.75" customHeight="1" x14ac:dyDescent="0.2">
      <c r="A2" s="246" t="s">
        <v>412</v>
      </c>
      <c r="B2" s="213"/>
      <c r="C2" s="213"/>
      <c r="D2" s="213"/>
      <c r="E2" s="213"/>
      <c r="F2" s="213"/>
      <c r="G2" s="213"/>
      <c r="H2" s="213"/>
      <c r="I2" s="213"/>
    </row>
    <row r="3" spans="1:9" x14ac:dyDescent="0.2">
      <c r="A3" s="269" t="s">
        <v>355</v>
      </c>
      <c r="B3" s="270"/>
      <c r="C3" s="270"/>
      <c r="D3" s="270"/>
      <c r="E3" s="270"/>
      <c r="F3" s="270"/>
      <c r="G3" s="270"/>
      <c r="H3" s="270"/>
      <c r="I3" s="270"/>
    </row>
    <row r="4" spans="1:9" x14ac:dyDescent="0.2">
      <c r="A4" s="256" t="s">
        <v>413</v>
      </c>
      <c r="B4" s="217"/>
      <c r="C4" s="217"/>
      <c r="D4" s="217"/>
      <c r="E4" s="217"/>
      <c r="F4" s="217"/>
      <c r="G4" s="217"/>
      <c r="H4" s="217"/>
      <c r="I4" s="218"/>
    </row>
    <row r="5" spans="1:9" ht="24" thickBot="1" x14ac:dyDescent="0.25">
      <c r="A5" s="257" t="s">
        <v>2</v>
      </c>
      <c r="B5" s="258"/>
      <c r="C5" s="258"/>
      <c r="D5" s="258"/>
      <c r="E5" s="258"/>
      <c r="F5" s="259"/>
      <c r="G5" s="22" t="s">
        <v>107</v>
      </c>
      <c r="H5" s="41" t="s">
        <v>380</v>
      </c>
      <c r="I5" s="41" t="s">
        <v>347</v>
      </c>
    </row>
    <row r="6" spans="1:9" x14ac:dyDescent="0.2">
      <c r="A6" s="272">
        <v>1</v>
      </c>
      <c r="B6" s="273"/>
      <c r="C6" s="273"/>
      <c r="D6" s="273"/>
      <c r="E6" s="273"/>
      <c r="F6" s="274"/>
      <c r="G6" s="28">
        <v>2</v>
      </c>
      <c r="H6" s="42" t="s">
        <v>207</v>
      </c>
      <c r="I6" s="42" t="s">
        <v>208</v>
      </c>
    </row>
    <row r="7" spans="1:9" x14ac:dyDescent="0.2">
      <c r="A7" s="264" t="s">
        <v>209</v>
      </c>
      <c r="B7" s="265"/>
      <c r="C7" s="265"/>
      <c r="D7" s="265"/>
      <c r="E7" s="265"/>
      <c r="F7" s="265"/>
      <c r="G7" s="265"/>
      <c r="H7" s="265"/>
      <c r="I7" s="266"/>
    </row>
    <row r="8" spans="1:9" x14ac:dyDescent="0.2">
      <c r="A8" s="268" t="s">
        <v>261</v>
      </c>
      <c r="B8" s="268"/>
      <c r="C8" s="268"/>
      <c r="D8" s="268"/>
      <c r="E8" s="268"/>
      <c r="F8" s="268"/>
      <c r="G8" s="29">
        <v>1</v>
      </c>
      <c r="H8" s="52">
        <v>0</v>
      </c>
      <c r="I8" s="52">
        <v>0</v>
      </c>
    </row>
    <row r="9" spans="1:9" x14ac:dyDescent="0.2">
      <c r="A9" s="261" t="s">
        <v>262</v>
      </c>
      <c r="B9" s="261"/>
      <c r="C9" s="261"/>
      <c r="D9" s="261"/>
      <c r="E9" s="261"/>
      <c r="F9" s="261"/>
      <c r="G9" s="30">
        <v>2</v>
      </c>
      <c r="H9" s="52">
        <v>0</v>
      </c>
      <c r="I9" s="52">
        <v>0</v>
      </c>
    </row>
    <row r="10" spans="1:9" x14ac:dyDescent="0.2">
      <c r="A10" s="261" t="s">
        <v>263</v>
      </c>
      <c r="B10" s="261"/>
      <c r="C10" s="261"/>
      <c r="D10" s="261"/>
      <c r="E10" s="261"/>
      <c r="F10" s="261"/>
      <c r="G10" s="30">
        <v>3</v>
      </c>
      <c r="H10" s="52">
        <v>0</v>
      </c>
      <c r="I10" s="52">
        <v>0</v>
      </c>
    </row>
    <row r="11" spans="1:9" x14ac:dyDescent="0.2">
      <c r="A11" s="261" t="s">
        <v>264</v>
      </c>
      <c r="B11" s="261"/>
      <c r="C11" s="261"/>
      <c r="D11" s="261"/>
      <c r="E11" s="261"/>
      <c r="F11" s="261"/>
      <c r="G11" s="30">
        <v>4</v>
      </c>
      <c r="H11" s="52">
        <v>0</v>
      </c>
      <c r="I11" s="52">
        <v>0</v>
      </c>
    </row>
    <row r="12" spans="1:9" x14ac:dyDescent="0.2">
      <c r="A12" s="261" t="s">
        <v>265</v>
      </c>
      <c r="B12" s="261"/>
      <c r="C12" s="261"/>
      <c r="D12" s="261"/>
      <c r="E12" s="261"/>
      <c r="F12" s="261"/>
      <c r="G12" s="30">
        <v>5</v>
      </c>
      <c r="H12" s="52">
        <v>0</v>
      </c>
      <c r="I12" s="52">
        <v>0</v>
      </c>
    </row>
    <row r="13" spans="1:9" x14ac:dyDescent="0.2">
      <c r="A13" s="261" t="s">
        <v>266</v>
      </c>
      <c r="B13" s="261"/>
      <c r="C13" s="261"/>
      <c r="D13" s="261"/>
      <c r="E13" s="261"/>
      <c r="F13" s="261"/>
      <c r="G13" s="30">
        <v>6</v>
      </c>
      <c r="H13" s="52">
        <v>0</v>
      </c>
      <c r="I13" s="52">
        <v>0</v>
      </c>
    </row>
    <row r="14" spans="1:9" x14ac:dyDescent="0.2">
      <c r="A14" s="261" t="s">
        <v>267</v>
      </c>
      <c r="B14" s="261"/>
      <c r="C14" s="261"/>
      <c r="D14" s="261"/>
      <c r="E14" s="261"/>
      <c r="F14" s="261"/>
      <c r="G14" s="30">
        <v>7</v>
      </c>
      <c r="H14" s="52">
        <v>0</v>
      </c>
      <c r="I14" s="52">
        <v>0</v>
      </c>
    </row>
    <row r="15" spans="1:9" x14ac:dyDescent="0.2">
      <c r="A15" s="261" t="s">
        <v>268</v>
      </c>
      <c r="B15" s="261"/>
      <c r="C15" s="261"/>
      <c r="D15" s="261"/>
      <c r="E15" s="261"/>
      <c r="F15" s="261"/>
      <c r="G15" s="30">
        <v>8</v>
      </c>
      <c r="H15" s="52">
        <v>0</v>
      </c>
      <c r="I15" s="52">
        <v>0</v>
      </c>
    </row>
    <row r="16" spans="1:9" x14ac:dyDescent="0.2">
      <c r="A16" s="262" t="s">
        <v>269</v>
      </c>
      <c r="B16" s="262"/>
      <c r="C16" s="262"/>
      <c r="D16" s="262"/>
      <c r="E16" s="262"/>
      <c r="F16" s="262"/>
      <c r="G16" s="31">
        <v>9</v>
      </c>
      <c r="H16" s="54">
        <f>SUM(H8:H15)</f>
        <v>0</v>
      </c>
      <c r="I16" s="54">
        <f>SUM(I8:I15)</f>
        <v>0</v>
      </c>
    </row>
    <row r="17" spans="1:9" x14ac:dyDescent="0.2">
      <c r="A17" s="261" t="s">
        <v>270</v>
      </c>
      <c r="B17" s="261"/>
      <c r="C17" s="261"/>
      <c r="D17" s="261"/>
      <c r="E17" s="261"/>
      <c r="F17" s="261"/>
      <c r="G17" s="30">
        <v>10</v>
      </c>
      <c r="H17" s="53">
        <v>0</v>
      </c>
      <c r="I17" s="53">
        <v>0</v>
      </c>
    </row>
    <row r="18" spans="1:9" x14ac:dyDescent="0.2">
      <c r="A18" s="261" t="s">
        <v>271</v>
      </c>
      <c r="B18" s="261"/>
      <c r="C18" s="261"/>
      <c r="D18" s="261"/>
      <c r="E18" s="261"/>
      <c r="F18" s="261"/>
      <c r="G18" s="30">
        <v>11</v>
      </c>
      <c r="H18" s="53">
        <v>0</v>
      </c>
      <c r="I18" s="53">
        <v>0</v>
      </c>
    </row>
    <row r="19" spans="1:9" ht="27.6" customHeight="1" x14ac:dyDescent="0.2">
      <c r="A19" s="267" t="s">
        <v>272</v>
      </c>
      <c r="B19" s="267"/>
      <c r="C19" s="267"/>
      <c r="D19" s="267"/>
      <c r="E19" s="267"/>
      <c r="F19" s="267"/>
      <c r="G19" s="32">
        <v>12</v>
      </c>
      <c r="H19" s="55">
        <f>H16+H17+H18</f>
        <v>0</v>
      </c>
      <c r="I19" s="55">
        <f>I16+I17+I18</f>
        <v>0</v>
      </c>
    </row>
    <row r="20" spans="1:9" x14ac:dyDescent="0.2">
      <c r="A20" s="264" t="s">
        <v>229</v>
      </c>
      <c r="B20" s="265"/>
      <c r="C20" s="265"/>
      <c r="D20" s="265"/>
      <c r="E20" s="265"/>
      <c r="F20" s="265"/>
      <c r="G20" s="265"/>
      <c r="H20" s="265"/>
      <c r="I20" s="266"/>
    </row>
    <row r="21" spans="1:9" ht="26.45" customHeight="1" x14ac:dyDescent="0.2">
      <c r="A21" s="268" t="s">
        <v>273</v>
      </c>
      <c r="B21" s="268"/>
      <c r="C21" s="268"/>
      <c r="D21" s="268"/>
      <c r="E21" s="268"/>
      <c r="F21" s="268"/>
      <c r="G21" s="29">
        <v>13</v>
      </c>
      <c r="H21" s="52">
        <v>0</v>
      </c>
      <c r="I21" s="52">
        <v>0</v>
      </c>
    </row>
    <row r="22" spans="1:9" x14ac:dyDescent="0.2">
      <c r="A22" s="261" t="s">
        <v>274</v>
      </c>
      <c r="B22" s="261"/>
      <c r="C22" s="261"/>
      <c r="D22" s="261"/>
      <c r="E22" s="261"/>
      <c r="F22" s="261"/>
      <c r="G22" s="30">
        <v>14</v>
      </c>
      <c r="H22" s="52">
        <v>0</v>
      </c>
      <c r="I22" s="52">
        <v>0</v>
      </c>
    </row>
    <row r="23" spans="1:9" x14ac:dyDescent="0.2">
      <c r="A23" s="261" t="s">
        <v>275</v>
      </c>
      <c r="B23" s="261"/>
      <c r="C23" s="261"/>
      <c r="D23" s="261"/>
      <c r="E23" s="261"/>
      <c r="F23" s="261"/>
      <c r="G23" s="30">
        <v>15</v>
      </c>
      <c r="H23" s="52">
        <v>0</v>
      </c>
      <c r="I23" s="52">
        <v>0</v>
      </c>
    </row>
    <row r="24" spans="1:9" x14ac:dyDescent="0.2">
      <c r="A24" s="261" t="s">
        <v>276</v>
      </c>
      <c r="B24" s="261"/>
      <c r="C24" s="261"/>
      <c r="D24" s="261"/>
      <c r="E24" s="261"/>
      <c r="F24" s="261"/>
      <c r="G24" s="30">
        <v>16</v>
      </c>
      <c r="H24" s="52">
        <v>0</v>
      </c>
      <c r="I24" s="52">
        <v>0</v>
      </c>
    </row>
    <row r="25" spans="1:9" x14ac:dyDescent="0.2">
      <c r="A25" s="261" t="s">
        <v>277</v>
      </c>
      <c r="B25" s="261"/>
      <c r="C25" s="261"/>
      <c r="D25" s="261"/>
      <c r="E25" s="261"/>
      <c r="F25" s="261"/>
      <c r="G25" s="30">
        <v>17</v>
      </c>
      <c r="H25" s="52">
        <v>0</v>
      </c>
      <c r="I25" s="52">
        <v>0</v>
      </c>
    </row>
    <row r="26" spans="1:9" x14ac:dyDescent="0.2">
      <c r="A26" s="261" t="s">
        <v>278</v>
      </c>
      <c r="B26" s="261"/>
      <c r="C26" s="261"/>
      <c r="D26" s="261"/>
      <c r="E26" s="261"/>
      <c r="F26" s="261"/>
      <c r="G26" s="30">
        <v>18</v>
      </c>
      <c r="H26" s="52">
        <v>0</v>
      </c>
      <c r="I26" s="52">
        <v>0</v>
      </c>
    </row>
    <row r="27" spans="1:9" ht="24" customHeight="1" x14ac:dyDescent="0.2">
      <c r="A27" s="262" t="s">
        <v>279</v>
      </c>
      <c r="B27" s="262"/>
      <c r="C27" s="262"/>
      <c r="D27" s="262"/>
      <c r="E27" s="262"/>
      <c r="F27" s="262"/>
      <c r="G27" s="31">
        <v>19</v>
      </c>
      <c r="H27" s="54">
        <f>SUM(H21:H26)</f>
        <v>0</v>
      </c>
      <c r="I27" s="54">
        <f>SUM(I21:I26)</f>
        <v>0</v>
      </c>
    </row>
    <row r="28" spans="1:9" ht="27.2" customHeight="1" x14ac:dyDescent="0.2">
      <c r="A28" s="261" t="s">
        <v>280</v>
      </c>
      <c r="B28" s="261"/>
      <c r="C28" s="261"/>
      <c r="D28" s="261"/>
      <c r="E28" s="261"/>
      <c r="F28" s="261"/>
      <c r="G28" s="30">
        <v>20</v>
      </c>
      <c r="H28" s="53">
        <v>0</v>
      </c>
      <c r="I28" s="53">
        <v>0</v>
      </c>
    </row>
    <row r="29" spans="1:9" x14ac:dyDescent="0.2">
      <c r="A29" s="261" t="s">
        <v>281</v>
      </c>
      <c r="B29" s="261"/>
      <c r="C29" s="261"/>
      <c r="D29" s="261"/>
      <c r="E29" s="261"/>
      <c r="F29" s="261"/>
      <c r="G29" s="30">
        <v>21</v>
      </c>
      <c r="H29" s="53">
        <v>0</v>
      </c>
      <c r="I29" s="53">
        <v>0</v>
      </c>
    </row>
    <row r="30" spans="1:9" x14ac:dyDescent="0.2">
      <c r="A30" s="261" t="s">
        <v>282</v>
      </c>
      <c r="B30" s="261"/>
      <c r="C30" s="261"/>
      <c r="D30" s="261"/>
      <c r="E30" s="261"/>
      <c r="F30" s="261"/>
      <c r="G30" s="30">
        <v>22</v>
      </c>
      <c r="H30" s="53">
        <v>0</v>
      </c>
      <c r="I30" s="53">
        <v>0</v>
      </c>
    </row>
    <row r="31" spans="1:9" x14ac:dyDescent="0.2">
      <c r="A31" s="261" t="s">
        <v>283</v>
      </c>
      <c r="B31" s="261"/>
      <c r="C31" s="261"/>
      <c r="D31" s="261"/>
      <c r="E31" s="261"/>
      <c r="F31" s="261"/>
      <c r="G31" s="30">
        <v>23</v>
      </c>
      <c r="H31" s="53">
        <v>0</v>
      </c>
      <c r="I31" s="53">
        <v>0</v>
      </c>
    </row>
    <row r="32" spans="1:9" x14ac:dyDescent="0.2">
      <c r="A32" s="261" t="s">
        <v>284</v>
      </c>
      <c r="B32" s="261"/>
      <c r="C32" s="261"/>
      <c r="D32" s="261"/>
      <c r="E32" s="261"/>
      <c r="F32" s="261"/>
      <c r="G32" s="30">
        <v>24</v>
      </c>
      <c r="H32" s="53">
        <v>0</v>
      </c>
      <c r="I32" s="53">
        <v>0</v>
      </c>
    </row>
    <row r="33" spans="1:9" ht="25.9" customHeight="1" x14ac:dyDescent="0.2">
      <c r="A33" s="262" t="s">
        <v>285</v>
      </c>
      <c r="B33" s="262"/>
      <c r="C33" s="262"/>
      <c r="D33" s="262"/>
      <c r="E33" s="262"/>
      <c r="F33" s="262"/>
      <c r="G33" s="31">
        <v>25</v>
      </c>
      <c r="H33" s="54">
        <f>SUM(H28:H32)</f>
        <v>0</v>
      </c>
      <c r="I33" s="54">
        <f>SUM(I28:I32)</f>
        <v>0</v>
      </c>
    </row>
    <row r="34" spans="1:9" ht="28.15" customHeight="1" x14ac:dyDescent="0.2">
      <c r="A34" s="267" t="s">
        <v>286</v>
      </c>
      <c r="B34" s="267"/>
      <c r="C34" s="267"/>
      <c r="D34" s="267"/>
      <c r="E34" s="267"/>
      <c r="F34" s="267"/>
      <c r="G34" s="32">
        <v>26</v>
      </c>
      <c r="H34" s="55">
        <f>H27+H33</f>
        <v>0</v>
      </c>
      <c r="I34" s="55">
        <f>I27+I33</f>
        <v>0</v>
      </c>
    </row>
    <row r="35" spans="1:9" x14ac:dyDescent="0.2">
      <c r="A35" s="264" t="s">
        <v>244</v>
      </c>
      <c r="B35" s="265"/>
      <c r="C35" s="265"/>
      <c r="D35" s="265"/>
      <c r="E35" s="265"/>
      <c r="F35" s="265"/>
      <c r="G35" s="265">
        <v>0</v>
      </c>
      <c r="H35" s="265"/>
      <c r="I35" s="266"/>
    </row>
    <row r="36" spans="1:9" x14ac:dyDescent="0.2">
      <c r="A36" s="263" t="s">
        <v>287</v>
      </c>
      <c r="B36" s="263"/>
      <c r="C36" s="263"/>
      <c r="D36" s="263"/>
      <c r="E36" s="263"/>
      <c r="F36" s="263"/>
      <c r="G36" s="29">
        <v>27</v>
      </c>
      <c r="H36" s="52">
        <v>0</v>
      </c>
      <c r="I36" s="52">
        <v>0</v>
      </c>
    </row>
    <row r="37" spans="1:9" ht="25.15" customHeight="1" x14ac:dyDescent="0.2">
      <c r="A37" s="260" t="s">
        <v>288</v>
      </c>
      <c r="B37" s="260"/>
      <c r="C37" s="260"/>
      <c r="D37" s="260"/>
      <c r="E37" s="260"/>
      <c r="F37" s="260"/>
      <c r="G37" s="30">
        <v>28</v>
      </c>
      <c r="H37" s="52">
        <v>0</v>
      </c>
      <c r="I37" s="52">
        <v>0</v>
      </c>
    </row>
    <row r="38" spans="1:9" x14ac:dyDescent="0.2">
      <c r="A38" s="260" t="s">
        <v>289</v>
      </c>
      <c r="B38" s="260"/>
      <c r="C38" s="260"/>
      <c r="D38" s="260"/>
      <c r="E38" s="260"/>
      <c r="F38" s="260"/>
      <c r="G38" s="30">
        <v>29</v>
      </c>
      <c r="H38" s="52">
        <v>0</v>
      </c>
      <c r="I38" s="52">
        <v>0</v>
      </c>
    </row>
    <row r="39" spans="1:9" x14ac:dyDescent="0.2">
      <c r="A39" s="260" t="s">
        <v>290</v>
      </c>
      <c r="B39" s="260"/>
      <c r="C39" s="260"/>
      <c r="D39" s="260"/>
      <c r="E39" s="260"/>
      <c r="F39" s="260"/>
      <c r="G39" s="30">
        <v>30</v>
      </c>
      <c r="H39" s="52">
        <v>0</v>
      </c>
      <c r="I39" s="52">
        <v>0</v>
      </c>
    </row>
    <row r="40" spans="1:9" ht="25.9" customHeight="1" x14ac:dyDescent="0.2">
      <c r="A40" s="262" t="s">
        <v>291</v>
      </c>
      <c r="B40" s="262"/>
      <c r="C40" s="262"/>
      <c r="D40" s="262"/>
      <c r="E40" s="262"/>
      <c r="F40" s="262"/>
      <c r="G40" s="31">
        <v>31</v>
      </c>
      <c r="H40" s="54">
        <f>H39+H38+H37+H36</f>
        <v>0</v>
      </c>
      <c r="I40" s="54">
        <f>I39+I38+I37+I36</f>
        <v>0</v>
      </c>
    </row>
    <row r="41" spans="1:9" ht="24.6" customHeight="1" x14ac:dyDescent="0.2">
      <c r="A41" s="260" t="s">
        <v>292</v>
      </c>
      <c r="B41" s="260"/>
      <c r="C41" s="260"/>
      <c r="D41" s="260"/>
      <c r="E41" s="260"/>
      <c r="F41" s="260"/>
      <c r="G41" s="30">
        <v>32</v>
      </c>
      <c r="H41" s="53">
        <v>0</v>
      </c>
      <c r="I41" s="53">
        <v>0</v>
      </c>
    </row>
    <row r="42" spans="1:9" x14ac:dyDescent="0.2">
      <c r="A42" s="260" t="s">
        <v>293</v>
      </c>
      <c r="B42" s="260"/>
      <c r="C42" s="260"/>
      <c r="D42" s="260"/>
      <c r="E42" s="260"/>
      <c r="F42" s="260"/>
      <c r="G42" s="30">
        <v>33</v>
      </c>
      <c r="H42" s="53">
        <v>0</v>
      </c>
      <c r="I42" s="53">
        <v>0</v>
      </c>
    </row>
    <row r="43" spans="1:9" x14ac:dyDescent="0.2">
      <c r="A43" s="260" t="s">
        <v>294</v>
      </c>
      <c r="B43" s="260"/>
      <c r="C43" s="260"/>
      <c r="D43" s="260"/>
      <c r="E43" s="260"/>
      <c r="F43" s="260"/>
      <c r="G43" s="30">
        <v>34</v>
      </c>
      <c r="H43" s="53">
        <v>0</v>
      </c>
      <c r="I43" s="53">
        <v>0</v>
      </c>
    </row>
    <row r="44" spans="1:9" ht="21" customHeight="1" x14ac:dyDescent="0.2">
      <c r="A44" s="260" t="s">
        <v>295</v>
      </c>
      <c r="B44" s="260"/>
      <c r="C44" s="260"/>
      <c r="D44" s="260"/>
      <c r="E44" s="260"/>
      <c r="F44" s="260"/>
      <c r="G44" s="30">
        <v>35</v>
      </c>
      <c r="H44" s="53">
        <v>0</v>
      </c>
      <c r="I44" s="53">
        <v>0</v>
      </c>
    </row>
    <row r="45" spans="1:9" x14ac:dyDescent="0.2">
      <c r="A45" s="260" t="s">
        <v>296</v>
      </c>
      <c r="B45" s="260"/>
      <c r="C45" s="260"/>
      <c r="D45" s="260"/>
      <c r="E45" s="260"/>
      <c r="F45" s="260"/>
      <c r="G45" s="30">
        <v>36</v>
      </c>
      <c r="H45" s="53">
        <v>0</v>
      </c>
      <c r="I45" s="53">
        <v>0</v>
      </c>
    </row>
    <row r="46" spans="1:9" ht="22.9" customHeight="1" x14ac:dyDescent="0.2">
      <c r="A46" s="262" t="s">
        <v>297</v>
      </c>
      <c r="B46" s="262"/>
      <c r="C46" s="262"/>
      <c r="D46" s="262"/>
      <c r="E46" s="262"/>
      <c r="F46" s="262"/>
      <c r="G46" s="31">
        <v>37</v>
      </c>
      <c r="H46" s="54">
        <f>H45+H44+H43+H42+H41</f>
        <v>0</v>
      </c>
      <c r="I46" s="54">
        <f>I45+I44+I43+I42+I41</f>
        <v>0</v>
      </c>
    </row>
    <row r="47" spans="1:9" ht="25.9" customHeight="1" x14ac:dyDescent="0.2">
      <c r="A47" s="271" t="s">
        <v>298</v>
      </c>
      <c r="B47" s="271"/>
      <c r="C47" s="271"/>
      <c r="D47" s="271"/>
      <c r="E47" s="271"/>
      <c r="F47" s="271"/>
      <c r="G47" s="31">
        <v>38</v>
      </c>
      <c r="H47" s="54">
        <f>H46+H40</f>
        <v>0</v>
      </c>
      <c r="I47" s="54">
        <f>I46+I40</f>
        <v>0</v>
      </c>
    </row>
    <row r="48" spans="1:9" x14ac:dyDescent="0.2">
      <c r="A48" s="261" t="s">
        <v>299</v>
      </c>
      <c r="B48" s="261"/>
      <c r="C48" s="261"/>
      <c r="D48" s="261"/>
      <c r="E48" s="261"/>
      <c r="F48" s="261"/>
      <c r="G48" s="30">
        <v>39</v>
      </c>
      <c r="H48" s="53">
        <v>0</v>
      </c>
      <c r="I48" s="53">
        <v>0</v>
      </c>
    </row>
    <row r="49" spans="1:9" ht="25.9" customHeight="1" x14ac:dyDescent="0.2">
      <c r="A49" s="271" t="s">
        <v>300</v>
      </c>
      <c r="B49" s="271"/>
      <c r="C49" s="271"/>
      <c r="D49" s="271"/>
      <c r="E49" s="271"/>
      <c r="F49" s="271"/>
      <c r="G49" s="31">
        <v>40</v>
      </c>
      <c r="H49" s="54">
        <f>H19+H34+H47+H48</f>
        <v>0</v>
      </c>
      <c r="I49" s="54">
        <f>I19+I34+I47+I48</f>
        <v>0</v>
      </c>
    </row>
    <row r="50" spans="1:9" x14ac:dyDescent="0.2">
      <c r="A50" s="275" t="s">
        <v>258</v>
      </c>
      <c r="B50" s="275"/>
      <c r="C50" s="275"/>
      <c r="D50" s="275"/>
      <c r="E50" s="275"/>
      <c r="F50" s="275"/>
      <c r="G50" s="30">
        <v>41</v>
      </c>
      <c r="H50" s="53">
        <v>0</v>
      </c>
      <c r="I50" s="53">
        <v>0</v>
      </c>
    </row>
    <row r="51" spans="1:9" ht="31.9" customHeight="1" x14ac:dyDescent="0.2">
      <c r="A51" s="267" t="s">
        <v>301</v>
      </c>
      <c r="B51" s="267"/>
      <c r="C51" s="267"/>
      <c r="D51" s="267"/>
      <c r="E51" s="267"/>
      <c r="F51" s="267"/>
      <c r="G51" s="32">
        <v>42</v>
      </c>
      <c r="H51" s="55">
        <f>H50+H49</f>
        <v>0</v>
      </c>
      <c r="I51" s="55">
        <f>I50+I49</f>
        <v>0</v>
      </c>
    </row>
  </sheetData>
  <sheetProtection algorithmName="SHA-512" hashValue="vbrAZSnwSesgu+eEfgp/r/mVUPaDYU9DK0zCRhfHRPYte+KnZr5h14NWDvOerVZ9et1BQklbHxKJ4ICl49Lizw==" saltValue="J2g48FZGEj0bLkpAtL9dlg=="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15:I16 H18:I19 H31:I31 H34:I34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21:I27 H36:I40 H50:I51">
      <formula1>0</formula1>
    </dataValidation>
  </dataValidations>
  <pageMargins left="0.71" right="0.22"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1" zoomScaleNormal="100" zoomScaleSheetLayoutView="100" workbookViewId="0">
      <selection activeCell="H58" sqref="H58"/>
    </sheetView>
  </sheetViews>
  <sheetFormatPr defaultColWidth="9.140625" defaultRowHeight="12.75" x14ac:dyDescent="0.2"/>
  <cols>
    <col min="1" max="7" width="9.140625" style="21"/>
    <col min="8" max="9" width="30.28515625" style="51" customWidth="1"/>
    <col min="10" max="16384" width="9.140625" style="21"/>
  </cols>
  <sheetData>
    <row r="1" spans="1:9" x14ac:dyDescent="0.2">
      <c r="A1" s="254" t="s">
        <v>206</v>
      </c>
      <c r="B1" s="255"/>
      <c r="C1" s="255"/>
      <c r="D1" s="255"/>
      <c r="E1" s="255"/>
      <c r="F1" s="255"/>
      <c r="G1" s="255"/>
      <c r="H1" s="255"/>
      <c r="I1" s="255"/>
    </row>
    <row r="2" spans="1:9" x14ac:dyDescent="0.2">
      <c r="A2" s="246" t="s">
        <v>464</v>
      </c>
      <c r="B2" s="213"/>
      <c r="C2" s="213"/>
      <c r="D2" s="213"/>
      <c r="E2" s="213"/>
      <c r="F2" s="213"/>
      <c r="G2" s="213"/>
      <c r="H2" s="213"/>
      <c r="I2" s="213"/>
    </row>
    <row r="3" spans="1:9" x14ac:dyDescent="0.2">
      <c r="A3" s="282" t="s">
        <v>355</v>
      </c>
      <c r="B3" s="283"/>
      <c r="C3" s="283"/>
      <c r="D3" s="283"/>
      <c r="E3" s="283"/>
      <c r="F3" s="283"/>
      <c r="G3" s="283"/>
      <c r="H3" s="283"/>
      <c r="I3" s="283"/>
    </row>
    <row r="4" spans="1:9" x14ac:dyDescent="0.2">
      <c r="A4" s="256" t="s">
        <v>462</v>
      </c>
      <c r="B4" s="217"/>
      <c r="C4" s="217"/>
      <c r="D4" s="217"/>
      <c r="E4" s="217"/>
      <c r="F4" s="217"/>
      <c r="G4" s="217"/>
      <c r="H4" s="217"/>
      <c r="I4" s="218"/>
    </row>
    <row r="5" spans="1:9" ht="24" thickBot="1" x14ac:dyDescent="0.25">
      <c r="A5" s="257" t="s">
        <v>2</v>
      </c>
      <c r="B5" s="258"/>
      <c r="C5" s="258"/>
      <c r="D5" s="258"/>
      <c r="E5" s="258"/>
      <c r="F5" s="259"/>
      <c r="G5" s="22" t="s">
        <v>107</v>
      </c>
      <c r="H5" s="41" t="s">
        <v>380</v>
      </c>
      <c r="I5" s="41" t="s">
        <v>347</v>
      </c>
    </row>
    <row r="6" spans="1:9" x14ac:dyDescent="0.2">
      <c r="A6" s="272">
        <v>1</v>
      </c>
      <c r="B6" s="273"/>
      <c r="C6" s="273"/>
      <c r="D6" s="273"/>
      <c r="E6" s="273"/>
      <c r="F6" s="274"/>
      <c r="G6" s="23">
        <v>2</v>
      </c>
      <c r="H6" s="42" t="s">
        <v>207</v>
      </c>
      <c r="I6" s="42" t="s">
        <v>208</v>
      </c>
    </row>
    <row r="7" spans="1:9" x14ac:dyDescent="0.2">
      <c r="A7" s="290" t="s">
        <v>209</v>
      </c>
      <c r="B7" s="291"/>
      <c r="C7" s="291"/>
      <c r="D7" s="291"/>
      <c r="E7" s="291"/>
      <c r="F7" s="291"/>
      <c r="G7" s="291"/>
      <c r="H7" s="291"/>
      <c r="I7" s="292"/>
    </row>
    <row r="8" spans="1:9" ht="12.75" customHeight="1" x14ac:dyDescent="0.2">
      <c r="A8" s="293" t="s">
        <v>210</v>
      </c>
      <c r="B8" s="294"/>
      <c r="C8" s="294"/>
      <c r="D8" s="294"/>
      <c r="E8" s="294"/>
      <c r="F8" s="295"/>
      <c r="G8" s="24">
        <v>1</v>
      </c>
      <c r="H8" s="137">
        <v>552777089</v>
      </c>
      <c r="I8" s="43">
        <v>482318560</v>
      </c>
    </row>
    <row r="9" spans="1:9" ht="12.75" customHeight="1" x14ac:dyDescent="0.2">
      <c r="A9" s="287" t="s">
        <v>211</v>
      </c>
      <c r="B9" s="288"/>
      <c r="C9" s="288"/>
      <c r="D9" s="288"/>
      <c r="E9" s="288"/>
      <c r="F9" s="289"/>
      <c r="G9" s="25">
        <v>2</v>
      </c>
      <c r="H9" s="44">
        <f>H10+H11+H12+H13+H14+H15+H16+H17</f>
        <v>316123238</v>
      </c>
      <c r="I9" s="44">
        <f>I10+I11+I12+I13+I14+I15+I16+I17</f>
        <v>381206720</v>
      </c>
    </row>
    <row r="10" spans="1:9" ht="12.75" customHeight="1" x14ac:dyDescent="0.2">
      <c r="A10" s="279" t="s">
        <v>212</v>
      </c>
      <c r="B10" s="280"/>
      <c r="C10" s="280"/>
      <c r="D10" s="280"/>
      <c r="E10" s="280"/>
      <c r="F10" s="281"/>
      <c r="G10" s="26">
        <v>3</v>
      </c>
      <c r="H10" s="136">
        <v>296398892</v>
      </c>
      <c r="I10" s="45">
        <v>356891473</v>
      </c>
    </row>
    <row r="11" spans="1:9" ht="22.35" customHeight="1" x14ac:dyDescent="0.2">
      <c r="A11" s="279" t="s">
        <v>213</v>
      </c>
      <c r="B11" s="280"/>
      <c r="C11" s="280"/>
      <c r="D11" s="280"/>
      <c r="E11" s="280"/>
      <c r="F11" s="281"/>
      <c r="G11" s="26">
        <v>4</v>
      </c>
      <c r="H11" s="136">
        <v>-954262</v>
      </c>
      <c r="I11" s="45">
        <v>-1689815</v>
      </c>
    </row>
    <row r="12" spans="1:9" ht="23.45" customHeight="1" x14ac:dyDescent="0.2">
      <c r="A12" s="279" t="s">
        <v>214</v>
      </c>
      <c r="B12" s="280"/>
      <c r="C12" s="280"/>
      <c r="D12" s="280"/>
      <c r="E12" s="280"/>
      <c r="F12" s="281"/>
      <c r="G12" s="26">
        <v>5</v>
      </c>
      <c r="H12" s="136">
        <v>0</v>
      </c>
      <c r="I12" s="45">
        <v>-1274761</v>
      </c>
    </row>
    <row r="13" spans="1:9" ht="12.75" customHeight="1" x14ac:dyDescent="0.2">
      <c r="A13" s="279" t="s">
        <v>215</v>
      </c>
      <c r="B13" s="280"/>
      <c r="C13" s="280"/>
      <c r="D13" s="280"/>
      <c r="E13" s="280"/>
      <c r="F13" s="281"/>
      <c r="G13" s="26">
        <v>6</v>
      </c>
      <c r="H13" s="136">
        <v>-6348506</v>
      </c>
      <c r="I13" s="45">
        <v>-9237186</v>
      </c>
    </row>
    <row r="14" spans="1:9" ht="12.75" customHeight="1" x14ac:dyDescent="0.2">
      <c r="A14" s="279" t="s">
        <v>216</v>
      </c>
      <c r="B14" s="280"/>
      <c r="C14" s="280"/>
      <c r="D14" s="280"/>
      <c r="E14" s="280"/>
      <c r="F14" s="281"/>
      <c r="G14" s="26">
        <v>7</v>
      </c>
      <c r="H14" s="136">
        <v>35992741</v>
      </c>
      <c r="I14" s="45">
        <v>42057835</v>
      </c>
    </row>
    <row r="15" spans="1:9" ht="12.75" customHeight="1" x14ac:dyDescent="0.2">
      <c r="A15" s="279" t="s">
        <v>217</v>
      </c>
      <c r="B15" s="280"/>
      <c r="C15" s="280"/>
      <c r="D15" s="280"/>
      <c r="E15" s="280"/>
      <c r="F15" s="281"/>
      <c r="G15" s="26">
        <v>8</v>
      </c>
      <c r="H15" s="136">
        <v>14479303</v>
      </c>
      <c r="I15" s="45">
        <v>-15138449</v>
      </c>
    </row>
    <row r="16" spans="1:9" ht="12.75" customHeight="1" x14ac:dyDescent="0.2">
      <c r="A16" s="279" t="s">
        <v>218</v>
      </c>
      <c r="B16" s="280"/>
      <c r="C16" s="280"/>
      <c r="D16" s="280"/>
      <c r="E16" s="280"/>
      <c r="F16" s="281"/>
      <c r="G16" s="26">
        <v>9</v>
      </c>
      <c r="H16" s="136">
        <v>-23475037</v>
      </c>
      <c r="I16" s="45">
        <v>-5680613</v>
      </c>
    </row>
    <row r="17" spans="1:9" ht="25.15" customHeight="1" x14ac:dyDescent="0.2">
      <c r="A17" s="279" t="s">
        <v>219</v>
      </c>
      <c r="B17" s="280"/>
      <c r="C17" s="280"/>
      <c r="D17" s="280"/>
      <c r="E17" s="280"/>
      <c r="F17" s="281"/>
      <c r="G17" s="26">
        <v>10</v>
      </c>
      <c r="H17" s="136">
        <v>30107</v>
      </c>
      <c r="I17" s="45">
        <v>15278236</v>
      </c>
    </row>
    <row r="18" spans="1:9" ht="28.15" customHeight="1" x14ac:dyDescent="0.2">
      <c r="A18" s="284" t="s">
        <v>390</v>
      </c>
      <c r="B18" s="285"/>
      <c r="C18" s="285"/>
      <c r="D18" s="285"/>
      <c r="E18" s="285"/>
      <c r="F18" s="286"/>
      <c r="G18" s="25">
        <v>11</v>
      </c>
      <c r="H18" s="44">
        <f>H8+H9</f>
        <v>868900327</v>
      </c>
      <c r="I18" s="44">
        <f>I8+I9</f>
        <v>863525280</v>
      </c>
    </row>
    <row r="19" spans="1:9" ht="12.75" customHeight="1" x14ac:dyDescent="0.2">
      <c r="A19" s="287" t="s">
        <v>220</v>
      </c>
      <c r="B19" s="288"/>
      <c r="C19" s="288"/>
      <c r="D19" s="288"/>
      <c r="E19" s="288"/>
      <c r="F19" s="289"/>
      <c r="G19" s="25">
        <v>12</v>
      </c>
      <c r="H19" s="44">
        <f>H20+H21+H22+H23</f>
        <v>-49490430</v>
      </c>
      <c r="I19" s="44">
        <f>I20+I21+I22+I23</f>
        <v>40024304</v>
      </c>
    </row>
    <row r="20" spans="1:9" ht="12.75" customHeight="1" x14ac:dyDescent="0.2">
      <c r="A20" s="279" t="s">
        <v>221</v>
      </c>
      <c r="B20" s="280"/>
      <c r="C20" s="280"/>
      <c r="D20" s="280"/>
      <c r="E20" s="280"/>
      <c r="F20" s="281"/>
      <c r="G20" s="26">
        <v>13</v>
      </c>
      <c r="H20" s="136">
        <v>80080685</v>
      </c>
      <c r="I20" s="45">
        <v>98491246</v>
      </c>
    </row>
    <row r="21" spans="1:9" ht="12.75" customHeight="1" x14ac:dyDescent="0.2">
      <c r="A21" s="279" t="s">
        <v>222</v>
      </c>
      <c r="B21" s="280"/>
      <c r="C21" s="280"/>
      <c r="D21" s="280"/>
      <c r="E21" s="280"/>
      <c r="F21" s="281"/>
      <c r="G21" s="26">
        <v>14</v>
      </c>
      <c r="H21" s="136">
        <v>-115633910</v>
      </c>
      <c r="I21" s="45">
        <v>-103047612</v>
      </c>
    </row>
    <row r="22" spans="1:9" ht="12.75" customHeight="1" x14ac:dyDescent="0.2">
      <c r="A22" s="279" t="s">
        <v>223</v>
      </c>
      <c r="B22" s="280"/>
      <c r="C22" s="280"/>
      <c r="D22" s="280"/>
      <c r="E22" s="280"/>
      <c r="F22" s="281"/>
      <c r="G22" s="26">
        <v>15</v>
      </c>
      <c r="H22" s="136">
        <v>3031517</v>
      </c>
      <c r="I22" s="45">
        <v>393235</v>
      </c>
    </row>
    <row r="23" spans="1:9" ht="12.75" customHeight="1" x14ac:dyDescent="0.2">
      <c r="A23" s="279" t="s">
        <v>224</v>
      </c>
      <c r="B23" s="280"/>
      <c r="C23" s="280"/>
      <c r="D23" s="280"/>
      <c r="E23" s="280"/>
      <c r="F23" s="281"/>
      <c r="G23" s="26">
        <v>16</v>
      </c>
      <c r="H23" s="136">
        <v>-16968722</v>
      </c>
      <c r="I23" s="45">
        <v>44187435</v>
      </c>
    </row>
    <row r="24" spans="1:9" ht="12.75" customHeight="1" x14ac:dyDescent="0.2">
      <c r="A24" s="284" t="s">
        <v>225</v>
      </c>
      <c r="B24" s="285"/>
      <c r="C24" s="285"/>
      <c r="D24" s="285"/>
      <c r="E24" s="285"/>
      <c r="F24" s="286"/>
      <c r="G24" s="25">
        <v>17</v>
      </c>
      <c r="H24" s="44">
        <f>H18+H19</f>
        <v>819409897</v>
      </c>
      <c r="I24" s="44">
        <f>I18+I19</f>
        <v>903549584</v>
      </c>
    </row>
    <row r="25" spans="1:9" ht="12.75" customHeight="1" x14ac:dyDescent="0.2">
      <c r="A25" s="276" t="s">
        <v>226</v>
      </c>
      <c r="B25" s="277"/>
      <c r="C25" s="277"/>
      <c r="D25" s="277"/>
      <c r="E25" s="277"/>
      <c r="F25" s="278"/>
      <c r="G25" s="26">
        <v>18</v>
      </c>
      <c r="H25" s="136">
        <v>-38639548</v>
      </c>
      <c r="I25" s="45">
        <v>-40379715</v>
      </c>
    </row>
    <row r="26" spans="1:9" ht="12.75" customHeight="1" x14ac:dyDescent="0.2">
      <c r="A26" s="276" t="s">
        <v>227</v>
      </c>
      <c r="B26" s="277"/>
      <c r="C26" s="277"/>
      <c r="D26" s="277"/>
      <c r="E26" s="277"/>
      <c r="F26" s="278"/>
      <c r="G26" s="26">
        <v>19</v>
      </c>
      <c r="H26" s="136">
        <v>-4010043</v>
      </c>
      <c r="I26" s="45">
        <v>-1912897</v>
      </c>
    </row>
    <row r="27" spans="1:9" ht="25.9" customHeight="1" x14ac:dyDescent="0.2">
      <c r="A27" s="296" t="s">
        <v>228</v>
      </c>
      <c r="B27" s="297"/>
      <c r="C27" s="297"/>
      <c r="D27" s="297"/>
      <c r="E27" s="297"/>
      <c r="F27" s="298"/>
      <c r="G27" s="27">
        <v>20</v>
      </c>
      <c r="H27" s="46">
        <f>H24+H25+H26</f>
        <v>776760306</v>
      </c>
      <c r="I27" s="46">
        <f>I24+I25+I26</f>
        <v>861256972</v>
      </c>
    </row>
    <row r="28" spans="1:9" x14ac:dyDescent="0.2">
      <c r="A28" s="290" t="s">
        <v>229</v>
      </c>
      <c r="B28" s="291"/>
      <c r="C28" s="291"/>
      <c r="D28" s="291"/>
      <c r="E28" s="291"/>
      <c r="F28" s="291"/>
      <c r="G28" s="291"/>
      <c r="H28" s="291"/>
      <c r="I28" s="292"/>
    </row>
    <row r="29" spans="1:9" ht="30.75" customHeight="1" x14ac:dyDescent="0.2">
      <c r="A29" s="293" t="s">
        <v>230</v>
      </c>
      <c r="B29" s="294"/>
      <c r="C29" s="294"/>
      <c r="D29" s="294"/>
      <c r="E29" s="294"/>
      <c r="F29" s="295"/>
      <c r="G29" s="24">
        <v>21</v>
      </c>
      <c r="H29" s="138">
        <v>2929888</v>
      </c>
      <c r="I29" s="47">
        <v>7375917</v>
      </c>
    </row>
    <row r="30" spans="1:9" ht="12.75" customHeight="1" x14ac:dyDescent="0.2">
      <c r="A30" s="276" t="s">
        <v>231</v>
      </c>
      <c r="B30" s="277"/>
      <c r="C30" s="277"/>
      <c r="D30" s="277"/>
      <c r="E30" s="277"/>
      <c r="F30" s="278"/>
      <c r="G30" s="26">
        <v>22</v>
      </c>
      <c r="H30" s="53">
        <v>0</v>
      </c>
      <c r="I30" s="48">
        <v>4360605</v>
      </c>
    </row>
    <row r="31" spans="1:9" ht="12.75" customHeight="1" x14ac:dyDescent="0.2">
      <c r="A31" s="276" t="s">
        <v>232</v>
      </c>
      <c r="B31" s="277"/>
      <c r="C31" s="277"/>
      <c r="D31" s="277"/>
      <c r="E31" s="277"/>
      <c r="F31" s="278"/>
      <c r="G31" s="26">
        <v>23</v>
      </c>
      <c r="H31" s="53">
        <v>195713</v>
      </c>
      <c r="I31" s="48">
        <v>293050</v>
      </c>
    </row>
    <row r="32" spans="1:9" ht="12.75" customHeight="1" x14ac:dyDescent="0.2">
      <c r="A32" s="276" t="s">
        <v>233</v>
      </c>
      <c r="B32" s="277"/>
      <c r="C32" s="277"/>
      <c r="D32" s="277"/>
      <c r="E32" s="277"/>
      <c r="F32" s="278"/>
      <c r="G32" s="26">
        <v>24</v>
      </c>
      <c r="H32" s="53">
        <v>6152793</v>
      </c>
      <c r="I32" s="48">
        <v>8790336</v>
      </c>
    </row>
    <row r="33" spans="1:9" ht="12.75" customHeight="1" x14ac:dyDescent="0.2">
      <c r="A33" s="276" t="s">
        <v>234</v>
      </c>
      <c r="B33" s="277"/>
      <c r="C33" s="277"/>
      <c r="D33" s="277"/>
      <c r="E33" s="277"/>
      <c r="F33" s="278"/>
      <c r="G33" s="26">
        <v>25</v>
      </c>
      <c r="H33" s="53">
        <v>843081</v>
      </c>
      <c r="I33" s="48">
        <v>125002</v>
      </c>
    </row>
    <row r="34" spans="1:9" ht="12.75" customHeight="1" x14ac:dyDescent="0.2">
      <c r="A34" s="276" t="s">
        <v>235</v>
      </c>
      <c r="B34" s="277"/>
      <c r="C34" s="277"/>
      <c r="D34" s="277"/>
      <c r="E34" s="277"/>
      <c r="F34" s="278"/>
      <c r="G34" s="26">
        <v>26</v>
      </c>
      <c r="H34" s="53">
        <v>0</v>
      </c>
      <c r="I34" s="48">
        <v>0</v>
      </c>
    </row>
    <row r="35" spans="1:9" ht="26.45" customHeight="1" x14ac:dyDescent="0.2">
      <c r="A35" s="284" t="s">
        <v>236</v>
      </c>
      <c r="B35" s="285"/>
      <c r="C35" s="285"/>
      <c r="D35" s="285"/>
      <c r="E35" s="285"/>
      <c r="F35" s="286"/>
      <c r="G35" s="25">
        <v>27</v>
      </c>
      <c r="H35" s="49">
        <f>H29+H30+H31+H32+H33+H34</f>
        <v>10121475</v>
      </c>
      <c r="I35" s="49">
        <f>I29+I30+I31+I32+I33+I34</f>
        <v>20944910</v>
      </c>
    </row>
    <row r="36" spans="1:9" ht="22.9" customHeight="1" x14ac:dyDescent="0.2">
      <c r="A36" s="276" t="s">
        <v>237</v>
      </c>
      <c r="B36" s="277"/>
      <c r="C36" s="277"/>
      <c r="D36" s="277"/>
      <c r="E36" s="277"/>
      <c r="F36" s="278"/>
      <c r="G36" s="26">
        <v>28</v>
      </c>
      <c r="H36" s="53">
        <v>-905867910</v>
      </c>
      <c r="I36" s="48">
        <v>-758363356</v>
      </c>
    </row>
    <row r="37" spans="1:9" ht="12.75" customHeight="1" x14ac:dyDescent="0.2">
      <c r="A37" s="276" t="s">
        <v>238</v>
      </c>
      <c r="B37" s="277"/>
      <c r="C37" s="277"/>
      <c r="D37" s="277"/>
      <c r="E37" s="277"/>
      <c r="F37" s="278"/>
      <c r="G37" s="26">
        <v>29</v>
      </c>
      <c r="H37" s="53">
        <v>0</v>
      </c>
      <c r="I37" s="48">
        <v>0</v>
      </c>
    </row>
    <row r="38" spans="1:9" ht="12.75" customHeight="1" x14ac:dyDescent="0.2">
      <c r="A38" s="276" t="s">
        <v>239</v>
      </c>
      <c r="B38" s="277"/>
      <c r="C38" s="277"/>
      <c r="D38" s="277"/>
      <c r="E38" s="277"/>
      <c r="F38" s="278"/>
      <c r="G38" s="26">
        <v>30</v>
      </c>
      <c r="H38" s="53">
        <v>-100884</v>
      </c>
      <c r="I38" s="48">
        <v>-10726104</v>
      </c>
    </row>
    <row r="39" spans="1:9" ht="12.75" customHeight="1" x14ac:dyDescent="0.2">
      <c r="A39" s="276" t="s">
        <v>240</v>
      </c>
      <c r="B39" s="277"/>
      <c r="C39" s="277"/>
      <c r="D39" s="277"/>
      <c r="E39" s="277"/>
      <c r="F39" s="278"/>
      <c r="G39" s="26">
        <v>31</v>
      </c>
      <c r="H39" s="53">
        <v>0</v>
      </c>
      <c r="I39" s="48">
        <v>-25959921</v>
      </c>
    </row>
    <row r="40" spans="1:9" ht="12.75" customHeight="1" x14ac:dyDescent="0.2">
      <c r="A40" s="276" t="s">
        <v>241</v>
      </c>
      <c r="B40" s="277"/>
      <c r="C40" s="277"/>
      <c r="D40" s="277"/>
      <c r="E40" s="277"/>
      <c r="F40" s="278"/>
      <c r="G40" s="26">
        <v>32</v>
      </c>
      <c r="H40" s="53">
        <v>-10774917</v>
      </c>
      <c r="I40" s="48">
        <v>-17226929</v>
      </c>
    </row>
    <row r="41" spans="1:9" ht="24" customHeight="1" x14ac:dyDescent="0.2">
      <c r="A41" s="284" t="s">
        <v>242</v>
      </c>
      <c r="B41" s="285"/>
      <c r="C41" s="285"/>
      <c r="D41" s="285"/>
      <c r="E41" s="285"/>
      <c r="F41" s="286"/>
      <c r="G41" s="25">
        <v>33</v>
      </c>
      <c r="H41" s="49">
        <f>H36+H37+H38+H39+H40</f>
        <v>-916743711</v>
      </c>
      <c r="I41" s="49">
        <f>I36+I37+I38+I39+I40</f>
        <v>-812276310</v>
      </c>
    </row>
    <row r="42" spans="1:9" ht="29.45" customHeight="1" x14ac:dyDescent="0.2">
      <c r="A42" s="296" t="s">
        <v>243</v>
      </c>
      <c r="B42" s="297"/>
      <c r="C42" s="297"/>
      <c r="D42" s="297"/>
      <c r="E42" s="297"/>
      <c r="F42" s="298"/>
      <c r="G42" s="27">
        <v>34</v>
      </c>
      <c r="H42" s="50">
        <f>H35+H41</f>
        <v>-906622236</v>
      </c>
      <c r="I42" s="50">
        <f>I35+I41</f>
        <v>-791331400</v>
      </c>
    </row>
    <row r="43" spans="1:9" x14ac:dyDescent="0.2">
      <c r="A43" s="290" t="s">
        <v>244</v>
      </c>
      <c r="B43" s="291"/>
      <c r="C43" s="291"/>
      <c r="D43" s="291"/>
      <c r="E43" s="291"/>
      <c r="F43" s="291"/>
      <c r="G43" s="291"/>
      <c r="H43" s="291"/>
      <c r="I43" s="292"/>
    </row>
    <row r="44" spans="1:9" ht="12.75" customHeight="1" x14ac:dyDescent="0.2">
      <c r="A44" s="293" t="s">
        <v>245</v>
      </c>
      <c r="B44" s="294"/>
      <c r="C44" s="294"/>
      <c r="D44" s="294"/>
      <c r="E44" s="294"/>
      <c r="F44" s="295"/>
      <c r="G44" s="24">
        <v>35</v>
      </c>
      <c r="H44" s="138">
        <v>0</v>
      </c>
      <c r="I44" s="47">
        <v>0</v>
      </c>
    </row>
    <row r="45" spans="1:9" ht="25.15" customHeight="1" x14ac:dyDescent="0.2">
      <c r="A45" s="276" t="s">
        <v>246</v>
      </c>
      <c r="B45" s="277"/>
      <c r="C45" s="277"/>
      <c r="D45" s="277"/>
      <c r="E45" s="277"/>
      <c r="F45" s="278"/>
      <c r="G45" s="26">
        <v>36</v>
      </c>
      <c r="H45" s="53">
        <v>0</v>
      </c>
      <c r="I45" s="48">
        <v>0</v>
      </c>
    </row>
    <row r="46" spans="1:9" ht="12.75" customHeight="1" x14ac:dyDescent="0.2">
      <c r="A46" s="276" t="s">
        <v>247</v>
      </c>
      <c r="B46" s="277"/>
      <c r="C46" s="277"/>
      <c r="D46" s="277"/>
      <c r="E46" s="277"/>
      <c r="F46" s="278"/>
      <c r="G46" s="26">
        <v>37</v>
      </c>
      <c r="H46" s="53">
        <v>412317502</v>
      </c>
      <c r="I46" s="48">
        <v>475251774</v>
      </c>
    </row>
    <row r="47" spans="1:9" ht="12.75" customHeight="1" x14ac:dyDescent="0.2">
      <c r="A47" s="276" t="s">
        <v>248</v>
      </c>
      <c r="B47" s="277"/>
      <c r="C47" s="277"/>
      <c r="D47" s="277"/>
      <c r="E47" s="277"/>
      <c r="F47" s="278"/>
      <c r="G47" s="26">
        <v>38</v>
      </c>
      <c r="H47" s="53">
        <v>168972419</v>
      </c>
      <c r="I47" s="48">
        <v>3481223</v>
      </c>
    </row>
    <row r="48" spans="1:9" ht="22.35" customHeight="1" x14ac:dyDescent="0.2">
      <c r="A48" s="284" t="s">
        <v>249</v>
      </c>
      <c r="B48" s="285"/>
      <c r="C48" s="285"/>
      <c r="D48" s="285"/>
      <c r="E48" s="285"/>
      <c r="F48" s="286"/>
      <c r="G48" s="25">
        <v>39</v>
      </c>
      <c r="H48" s="49">
        <f>H44+H45+H46+H47</f>
        <v>581289921</v>
      </c>
      <c r="I48" s="49">
        <f>I44+I45+I46+I47</f>
        <v>478732997</v>
      </c>
    </row>
    <row r="49" spans="1:9" ht="24.6" customHeight="1" x14ac:dyDescent="0.2">
      <c r="A49" s="276" t="s">
        <v>389</v>
      </c>
      <c r="B49" s="277"/>
      <c r="C49" s="277"/>
      <c r="D49" s="277"/>
      <c r="E49" s="277"/>
      <c r="F49" s="278"/>
      <c r="G49" s="26">
        <v>40</v>
      </c>
      <c r="H49" s="53">
        <v>-156703879</v>
      </c>
      <c r="I49" s="48">
        <v>-284934431</v>
      </c>
    </row>
    <row r="50" spans="1:9" ht="12.75" customHeight="1" x14ac:dyDescent="0.2">
      <c r="A50" s="276" t="s">
        <v>250</v>
      </c>
      <c r="B50" s="277"/>
      <c r="C50" s="277"/>
      <c r="D50" s="277"/>
      <c r="E50" s="277"/>
      <c r="F50" s="278"/>
      <c r="G50" s="26">
        <v>41</v>
      </c>
      <c r="H50" s="53">
        <v>-111730149</v>
      </c>
      <c r="I50" s="48">
        <v>-128787372</v>
      </c>
    </row>
    <row r="51" spans="1:9" ht="12.75" customHeight="1" x14ac:dyDescent="0.2">
      <c r="A51" s="276" t="s">
        <v>251</v>
      </c>
      <c r="B51" s="277"/>
      <c r="C51" s="277"/>
      <c r="D51" s="277"/>
      <c r="E51" s="277"/>
      <c r="F51" s="278"/>
      <c r="G51" s="26">
        <v>42</v>
      </c>
      <c r="H51" s="53">
        <v>0</v>
      </c>
      <c r="I51" s="48">
        <v>0</v>
      </c>
    </row>
    <row r="52" spans="1:9" ht="22.9" customHeight="1" x14ac:dyDescent="0.2">
      <c r="A52" s="276" t="s">
        <v>252</v>
      </c>
      <c r="B52" s="277"/>
      <c r="C52" s="277"/>
      <c r="D52" s="277"/>
      <c r="E52" s="277"/>
      <c r="F52" s="278"/>
      <c r="G52" s="26">
        <v>43</v>
      </c>
      <c r="H52" s="53">
        <v>-15112772</v>
      </c>
      <c r="I52" s="48">
        <v>-22636483</v>
      </c>
    </row>
    <row r="53" spans="1:9" ht="12.75" customHeight="1" x14ac:dyDescent="0.2">
      <c r="A53" s="276" t="s">
        <v>253</v>
      </c>
      <c r="B53" s="277"/>
      <c r="C53" s="277"/>
      <c r="D53" s="277"/>
      <c r="E53" s="277"/>
      <c r="F53" s="278"/>
      <c r="G53" s="26">
        <v>44</v>
      </c>
      <c r="H53" s="53">
        <v>0</v>
      </c>
      <c r="I53" s="48">
        <v>0</v>
      </c>
    </row>
    <row r="54" spans="1:9" ht="30.75" customHeight="1" x14ac:dyDescent="0.2">
      <c r="A54" s="284" t="s">
        <v>254</v>
      </c>
      <c r="B54" s="285"/>
      <c r="C54" s="285"/>
      <c r="D54" s="285"/>
      <c r="E54" s="285"/>
      <c r="F54" s="286"/>
      <c r="G54" s="25">
        <v>45</v>
      </c>
      <c r="H54" s="49">
        <f>H49+H50+H51+H52+H53</f>
        <v>-283546800</v>
      </c>
      <c r="I54" s="49">
        <f>I49+I50+I51+I52+I53</f>
        <v>-436358286</v>
      </c>
    </row>
    <row r="55" spans="1:9" ht="29.45" customHeight="1" x14ac:dyDescent="0.2">
      <c r="A55" s="299" t="s">
        <v>255</v>
      </c>
      <c r="B55" s="300"/>
      <c r="C55" s="300"/>
      <c r="D55" s="300"/>
      <c r="E55" s="300"/>
      <c r="F55" s="301"/>
      <c r="G55" s="25">
        <v>46</v>
      </c>
      <c r="H55" s="49">
        <f>H48+H54</f>
        <v>297743121</v>
      </c>
      <c r="I55" s="49">
        <f>I48+I54</f>
        <v>42374711</v>
      </c>
    </row>
    <row r="56" spans="1:9" x14ac:dyDescent="0.2">
      <c r="A56" s="276" t="s">
        <v>256</v>
      </c>
      <c r="B56" s="277"/>
      <c r="C56" s="277"/>
      <c r="D56" s="277"/>
      <c r="E56" s="277"/>
      <c r="F56" s="278"/>
      <c r="G56" s="26">
        <v>47</v>
      </c>
      <c r="H56" s="48">
        <v>0</v>
      </c>
      <c r="I56" s="48">
        <v>0</v>
      </c>
    </row>
    <row r="57" spans="1:9" ht="26.45" customHeight="1" x14ac:dyDescent="0.2">
      <c r="A57" s="299" t="s">
        <v>257</v>
      </c>
      <c r="B57" s="300"/>
      <c r="C57" s="300"/>
      <c r="D57" s="300"/>
      <c r="E57" s="300"/>
      <c r="F57" s="301"/>
      <c r="G57" s="25">
        <v>48</v>
      </c>
      <c r="H57" s="49">
        <f>H27+H42+H55+H56</f>
        <v>167881191</v>
      </c>
      <c r="I57" s="49">
        <f>I27+I42+I55+I56</f>
        <v>112300283</v>
      </c>
    </row>
    <row r="58" spans="1:9" x14ac:dyDescent="0.2">
      <c r="A58" s="302" t="s">
        <v>258</v>
      </c>
      <c r="B58" s="303"/>
      <c r="C58" s="303"/>
      <c r="D58" s="303"/>
      <c r="E58" s="303"/>
      <c r="F58" s="304"/>
      <c r="G58" s="26">
        <v>49</v>
      </c>
      <c r="H58" s="53">
        <v>287836954</v>
      </c>
      <c r="I58" s="143">
        <v>261842353</v>
      </c>
    </row>
    <row r="59" spans="1:9" ht="31.15" customHeight="1" x14ac:dyDescent="0.2">
      <c r="A59" s="296" t="s">
        <v>259</v>
      </c>
      <c r="B59" s="297"/>
      <c r="C59" s="297"/>
      <c r="D59" s="297"/>
      <c r="E59" s="297"/>
      <c r="F59" s="298"/>
      <c r="G59" s="27">
        <v>50</v>
      </c>
      <c r="H59" s="50">
        <f>H57+H58</f>
        <v>455718145</v>
      </c>
      <c r="I59" s="50">
        <f>I57+I58</f>
        <v>374142636</v>
      </c>
    </row>
  </sheetData>
  <sheetProtection algorithmName="SHA-512" hashValue="ha3MZ1khpVq/k+KVZAL+SiCWOl/Axq6YxRlDTVKQfMfRZLCslagj+2CMrHwvuSohrBqP++mF+GwroOvrYvDdLQ==" saltValue="KRONLLAUwYkC6ociZ/5HM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34">
    <cfRule type="cellIs" dxfId="18" priority="10" stopIfTrue="1" operator="notEqual">
      <formula>ROUND(H34,0)</formula>
    </cfRule>
    <cfRule type="cellIs" dxfId="17" priority="11" stopIfTrue="1" operator="lessThan">
      <formula>0</formula>
    </cfRule>
  </conditionalFormatting>
  <conditionalFormatting sqref="H44:H45">
    <cfRule type="cellIs" dxfId="16" priority="5" stopIfTrue="1" operator="notEqual">
      <formula>ROUND(H44,0)</formula>
    </cfRule>
    <cfRule type="cellIs" dxfId="15" priority="6" stopIfTrue="1" operator="lessThan">
      <formula>0</formula>
    </cfRule>
  </conditionalFormatting>
  <conditionalFormatting sqref="H53">
    <cfRule type="cellIs" dxfId="14" priority="3" stopIfTrue="1" operator="notEqual">
      <formula>ROUND(H53,0)</formula>
    </cfRule>
    <cfRule type="cellIs" dxfId="13" priority="4" stopIfTrue="1" operator="greater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1"/>
  <sheetViews>
    <sheetView topLeftCell="H1" zoomScale="90" zoomScaleNormal="90" zoomScaleSheetLayoutView="90" workbookViewId="0">
      <selection activeCell="X10" sqref="X10"/>
    </sheetView>
  </sheetViews>
  <sheetFormatPr defaultRowHeight="12.75" x14ac:dyDescent="0.2"/>
  <cols>
    <col min="1" max="4" width="9.140625" style="1"/>
    <col min="5" max="5" width="10.140625" style="1" bestFit="1" customWidth="1"/>
    <col min="6" max="7" width="9.140625" style="1"/>
    <col min="8" max="23" width="13.42578125" style="57" customWidth="1"/>
    <col min="24" max="24" width="13.42578125" style="1" customWidth="1"/>
    <col min="25"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05" t="s">
        <v>302</v>
      </c>
      <c r="B1" s="306"/>
      <c r="C1" s="306"/>
      <c r="D1" s="306"/>
      <c r="E1" s="306"/>
      <c r="F1" s="306"/>
      <c r="G1" s="306"/>
      <c r="H1" s="306"/>
      <c r="I1" s="306"/>
      <c r="J1" s="306"/>
      <c r="K1" s="56"/>
    </row>
    <row r="2" spans="1:23" ht="15.75" x14ac:dyDescent="0.2">
      <c r="A2" s="2"/>
      <c r="B2" s="3"/>
      <c r="C2" s="307" t="s">
        <v>303</v>
      </c>
      <c r="D2" s="307"/>
      <c r="E2" s="10">
        <v>43466</v>
      </c>
      <c r="F2" s="4" t="s">
        <v>0</v>
      </c>
      <c r="G2" s="10">
        <v>43738</v>
      </c>
      <c r="H2" s="58"/>
      <c r="I2" s="58"/>
      <c r="J2" s="58"/>
      <c r="K2" s="59"/>
      <c r="V2" s="60" t="s">
        <v>355</v>
      </c>
    </row>
    <row r="3" spans="1:23" ht="13.5" customHeight="1" thickBot="1" x14ac:dyDescent="0.25">
      <c r="A3" s="310" t="s">
        <v>304</v>
      </c>
      <c r="B3" s="311"/>
      <c r="C3" s="311"/>
      <c r="D3" s="311"/>
      <c r="E3" s="311"/>
      <c r="F3" s="311"/>
      <c r="G3" s="314" t="s">
        <v>3</v>
      </c>
      <c r="H3" s="316" t="s">
        <v>305</v>
      </c>
      <c r="I3" s="316"/>
      <c r="J3" s="316"/>
      <c r="K3" s="316"/>
      <c r="L3" s="316"/>
      <c r="M3" s="316"/>
      <c r="N3" s="316"/>
      <c r="O3" s="316"/>
      <c r="P3" s="316"/>
      <c r="Q3" s="316"/>
      <c r="R3" s="316"/>
      <c r="S3" s="316"/>
      <c r="T3" s="316"/>
      <c r="U3" s="316"/>
      <c r="V3" s="316" t="s">
        <v>306</v>
      </c>
      <c r="W3" s="318" t="s">
        <v>307</v>
      </c>
    </row>
    <row r="4" spans="1:23" ht="57" thickBot="1" x14ac:dyDescent="0.25">
      <c r="A4" s="312"/>
      <c r="B4" s="313"/>
      <c r="C4" s="313"/>
      <c r="D4" s="313"/>
      <c r="E4" s="313"/>
      <c r="F4" s="313"/>
      <c r="G4" s="315"/>
      <c r="H4" s="61" t="s">
        <v>308</v>
      </c>
      <c r="I4" s="61" t="s">
        <v>309</v>
      </c>
      <c r="J4" s="61" t="s">
        <v>310</v>
      </c>
      <c r="K4" s="61" t="s">
        <v>311</v>
      </c>
      <c r="L4" s="61" t="s">
        <v>312</v>
      </c>
      <c r="M4" s="61" t="s">
        <v>313</v>
      </c>
      <c r="N4" s="61" t="s">
        <v>314</v>
      </c>
      <c r="O4" s="61" t="s">
        <v>315</v>
      </c>
      <c r="P4" s="61" t="s">
        <v>316</v>
      </c>
      <c r="Q4" s="61" t="s">
        <v>317</v>
      </c>
      <c r="R4" s="61" t="s">
        <v>318</v>
      </c>
      <c r="S4" s="61" t="s">
        <v>319</v>
      </c>
      <c r="T4" s="61" t="s">
        <v>320</v>
      </c>
      <c r="U4" s="61" t="s">
        <v>321</v>
      </c>
      <c r="V4" s="317"/>
      <c r="W4" s="319"/>
    </row>
    <row r="5" spans="1:23" ht="22.5" x14ac:dyDescent="0.2">
      <c r="A5" s="320">
        <v>1</v>
      </c>
      <c r="B5" s="321"/>
      <c r="C5" s="321"/>
      <c r="D5" s="321"/>
      <c r="E5" s="321"/>
      <c r="F5" s="321"/>
      <c r="G5" s="5">
        <v>2</v>
      </c>
      <c r="H5" s="62" t="s">
        <v>207</v>
      </c>
      <c r="I5" s="63" t="s">
        <v>208</v>
      </c>
      <c r="J5" s="62" t="s">
        <v>356</v>
      </c>
      <c r="K5" s="63" t="s">
        <v>357</v>
      </c>
      <c r="L5" s="62" t="s">
        <v>358</v>
      </c>
      <c r="M5" s="63" t="s">
        <v>359</v>
      </c>
      <c r="N5" s="62" t="s">
        <v>360</v>
      </c>
      <c r="O5" s="63" t="s">
        <v>361</v>
      </c>
      <c r="P5" s="62" t="s">
        <v>362</v>
      </c>
      <c r="Q5" s="63" t="s">
        <v>363</v>
      </c>
      <c r="R5" s="62" t="s">
        <v>364</v>
      </c>
      <c r="S5" s="63" t="s">
        <v>365</v>
      </c>
      <c r="T5" s="62" t="s">
        <v>366</v>
      </c>
      <c r="U5" s="62" t="s">
        <v>367</v>
      </c>
      <c r="V5" s="62" t="s">
        <v>368</v>
      </c>
      <c r="W5" s="64" t="s">
        <v>369</v>
      </c>
    </row>
    <row r="6" spans="1:23" x14ac:dyDescent="0.2">
      <c r="A6" s="322" t="s">
        <v>322</v>
      </c>
      <c r="B6" s="322"/>
      <c r="C6" s="322"/>
      <c r="D6" s="322"/>
      <c r="E6" s="322"/>
      <c r="F6" s="322"/>
      <c r="G6" s="322"/>
      <c r="H6" s="322"/>
      <c r="I6" s="322"/>
      <c r="J6" s="322"/>
      <c r="K6" s="322"/>
      <c r="L6" s="322"/>
      <c r="M6" s="322"/>
      <c r="N6" s="323"/>
      <c r="O6" s="323"/>
      <c r="P6" s="323"/>
      <c r="Q6" s="323"/>
      <c r="R6" s="323"/>
      <c r="S6" s="323"/>
      <c r="T6" s="323"/>
      <c r="U6" s="323"/>
      <c r="V6" s="323"/>
      <c r="W6" s="324"/>
    </row>
    <row r="7" spans="1:23" x14ac:dyDescent="0.2">
      <c r="A7" s="325" t="s">
        <v>374</v>
      </c>
      <c r="B7" s="325"/>
      <c r="C7" s="325"/>
      <c r="D7" s="325"/>
      <c r="E7" s="325"/>
      <c r="F7" s="325"/>
      <c r="G7" s="6">
        <v>1</v>
      </c>
      <c r="H7" s="65">
        <v>1672021210</v>
      </c>
      <c r="I7" s="65">
        <v>3602906</v>
      </c>
      <c r="J7" s="65">
        <v>83601061</v>
      </c>
      <c r="K7" s="65">
        <v>44815284</v>
      </c>
      <c r="L7" s="65">
        <v>35889620</v>
      </c>
      <c r="M7" s="65">
        <v>0</v>
      </c>
      <c r="N7" s="65">
        <v>9529123</v>
      </c>
      <c r="O7" s="65">
        <v>0</v>
      </c>
      <c r="P7" s="65">
        <v>634097</v>
      </c>
      <c r="Q7" s="65">
        <v>0</v>
      </c>
      <c r="R7" s="65">
        <v>0</v>
      </c>
      <c r="S7" s="65">
        <v>263138893</v>
      </c>
      <c r="T7" s="65">
        <v>243596016</v>
      </c>
      <c r="U7" s="66">
        <f>H7+I7+J7+K7-L7+M7+N7+O7+P7+Q7+R7+S7+T7</f>
        <v>2285048970</v>
      </c>
      <c r="V7" s="65">
        <v>231125940</v>
      </c>
      <c r="W7" s="66">
        <f>U7+V7</f>
        <v>2516174910</v>
      </c>
    </row>
    <row r="8" spans="1:23" x14ac:dyDescent="0.2">
      <c r="A8" s="308" t="s">
        <v>323</v>
      </c>
      <c r="B8" s="308"/>
      <c r="C8" s="308"/>
      <c r="D8" s="308"/>
      <c r="E8" s="308"/>
      <c r="F8" s="308"/>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308" t="s">
        <v>324</v>
      </c>
      <c r="B9" s="308"/>
      <c r="C9" s="308"/>
      <c r="D9" s="308"/>
      <c r="E9" s="308"/>
      <c r="F9" s="308"/>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309" t="s">
        <v>375</v>
      </c>
      <c r="B10" s="309"/>
      <c r="C10" s="309"/>
      <c r="D10" s="309"/>
      <c r="E10" s="309"/>
      <c r="F10" s="309"/>
      <c r="G10" s="7">
        <v>4</v>
      </c>
      <c r="H10" s="66">
        <f>H7+H8+H9</f>
        <v>1672021210</v>
      </c>
      <c r="I10" s="66">
        <f t="shared" ref="I10:W10" si="2">I7+I8+I9</f>
        <v>3602906</v>
      </c>
      <c r="J10" s="66">
        <f t="shared" si="2"/>
        <v>83601061</v>
      </c>
      <c r="K10" s="66">
        <f>K7+K8+K9</f>
        <v>44815284</v>
      </c>
      <c r="L10" s="66">
        <f t="shared" si="2"/>
        <v>35889620</v>
      </c>
      <c r="M10" s="66">
        <f t="shared" si="2"/>
        <v>0</v>
      </c>
      <c r="N10" s="66">
        <f t="shared" si="2"/>
        <v>9529123</v>
      </c>
      <c r="O10" s="66">
        <f t="shared" si="2"/>
        <v>0</v>
      </c>
      <c r="P10" s="66">
        <f t="shared" si="2"/>
        <v>634097</v>
      </c>
      <c r="Q10" s="66">
        <f t="shared" si="2"/>
        <v>0</v>
      </c>
      <c r="R10" s="66">
        <f t="shared" si="2"/>
        <v>0</v>
      </c>
      <c r="S10" s="66">
        <f t="shared" si="2"/>
        <v>263138893</v>
      </c>
      <c r="T10" s="66">
        <f t="shared" si="2"/>
        <v>243596016</v>
      </c>
      <c r="U10" s="66">
        <f t="shared" si="2"/>
        <v>2285048970</v>
      </c>
      <c r="V10" s="66">
        <f t="shared" si="2"/>
        <v>231125940</v>
      </c>
      <c r="W10" s="66">
        <f t="shared" si="2"/>
        <v>2516174910</v>
      </c>
    </row>
    <row r="11" spans="1:23" x14ac:dyDescent="0.2">
      <c r="A11" s="308" t="s">
        <v>325</v>
      </c>
      <c r="B11" s="308"/>
      <c r="C11" s="308"/>
      <c r="D11" s="308"/>
      <c r="E11" s="308"/>
      <c r="F11" s="308"/>
      <c r="G11" s="6">
        <v>5</v>
      </c>
      <c r="H11" s="67">
        <v>0</v>
      </c>
      <c r="I11" s="67">
        <v>0</v>
      </c>
      <c r="J11" s="67">
        <v>0</v>
      </c>
      <c r="K11" s="67">
        <v>0</v>
      </c>
      <c r="L11" s="67">
        <v>0</v>
      </c>
      <c r="M11" s="67">
        <v>0</v>
      </c>
      <c r="N11" s="67">
        <v>0</v>
      </c>
      <c r="O11" s="67">
        <v>0</v>
      </c>
      <c r="P11" s="67">
        <v>0</v>
      </c>
      <c r="Q11" s="67">
        <v>0</v>
      </c>
      <c r="R11" s="67">
        <v>0</v>
      </c>
      <c r="S11" s="67">
        <v>0</v>
      </c>
      <c r="T11" s="65">
        <v>235337282</v>
      </c>
      <c r="U11" s="66">
        <f>H11+I11+J11+K11-L11+M11+N11+O11+P11+Q11+R11+S11+T11</f>
        <v>235337282</v>
      </c>
      <c r="V11" s="65">
        <v>3850224</v>
      </c>
      <c r="W11" s="66">
        <f t="shared" ref="W11:W28" si="3">U11+V11</f>
        <v>239187506</v>
      </c>
    </row>
    <row r="12" spans="1:23" x14ac:dyDescent="0.2">
      <c r="A12" s="308" t="s">
        <v>326</v>
      </c>
      <c r="B12" s="308"/>
      <c r="C12" s="308"/>
      <c r="D12" s="308"/>
      <c r="E12" s="308"/>
      <c r="F12" s="308"/>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308" t="s">
        <v>327</v>
      </c>
      <c r="B13" s="308"/>
      <c r="C13" s="308"/>
      <c r="D13" s="308"/>
      <c r="E13" s="308"/>
      <c r="F13" s="308"/>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308" t="s">
        <v>328</v>
      </c>
      <c r="B14" s="308"/>
      <c r="C14" s="308"/>
      <c r="D14" s="308"/>
      <c r="E14" s="308"/>
      <c r="F14" s="308"/>
      <c r="G14" s="6">
        <v>8</v>
      </c>
      <c r="H14" s="67">
        <v>0</v>
      </c>
      <c r="I14" s="67">
        <v>0</v>
      </c>
      <c r="J14" s="67">
        <v>0</v>
      </c>
      <c r="K14" s="67">
        <v>0</v>
      </c>
      <c r="L14" s="67">
        <v>0</v>
      </c>
      <c r="M14" s="67">
        <v>0</v>
      </c>
      <c r="N14" s="67">
        <v>0</v>
      </c>
      <c r="O14" s="67">
        <v>0</v>
      </c>
      <c r="P14" s="65">
        <v>338982</v>
      </c>
      <c r="Q14" s="67">
        <v>0</v>
      </c>
      <c r="R14" s="67">
        <v>0</v>
      </c>
      <c r="S14" s="65">
        <v>0</v>
      </c>
      <c r="T14" s="65">
        <v>0</v>
      </c>
      <c r="U14" s="66">
        <f t="shared" si="4"/>
        <v>338982</v>
      </c>
      <c r="V14" s="65">
        <v>0</v>
      </c>
      <c r="W14" s="66">
        <f t="shared" si="3"/>
        <v>338982</v>
      </c>
    </row>
    <row r="15" spans="1:23" x14ac:dyDescent="0.2">
      <c r="A15" s="308" t="s">
        <v>329</v>
      </c>
      <c r="B15" s="308"/>
      <c r="C15" s="308"/>
      <c r="D15" s="308"/>
      <c r="E15" s="308"/>
      <c r="F15" s="308"/>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308" t="s">
        <v>330</v>
      </c>
      <c r="B16" s="308"/>
      <c r="C16" s="308"/>
      <c r="D16" s="308"/>
      <c r="E16" s="308"/>
      <c r="F16" s="308"/>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308" t="s">
        <v>331</v>
      </c>
      <c r="B17" s="308"/>
      <c r="C17" s="308"/>
      <c r="D17" s="308"/>
      <c r="E17" s="308"/>
      <c r="F17" s="308"/>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308" t="s">
        <v>332</v>
      </c>
      <c r="B18" s="308"/>
      <c r="C18" s="308"/>
      <c r="D18" s="308"/>
      <c r="E18" s="308"/>
      <c r="F18" s="308"/>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308" t="s">
        <v>333</v>
      </c>
      <c r="B19" s="308"/>
      <c r="C19" s="308"/>
      <c r="D19" s="308"/>
      <c r="E19" s="308"/>
      <c r="F19" s="308"/>
      <c r="G19" s="6">
        <v>13</v>
      </c>
      <c r="H19" s="65">
        <v>0</v>
      </c>
      <c r="I19" s="65">
        <v>0</v>
      </c>
      <c r="J19" s="65">
        <v>0</v>
      </c>
      <c r="K19" s="65">
        <v>0</v>
      </c>
      <c r="L19" s="65">
        <v>0</v>
      </c>
      <c r="M19" s="65">
        <v>0</v>
      </c>
      <c r="N19" s="65">
        <v>0</v>
      </c>
      <c r="O19" s="65">
        <v>0</v>
      </c>
      <c r="P19" s="65">
        <v>0</v>
      </c>
      <c r="Q19" s="65">
        <v>0</v>
      </c>
      <c r="R19" s="65">
        <v>0</v>
      </c>
      <c r="S19" s="65">
        <v>0</v>
      </c>
      <c r="T19" s="65">
        <v>0</v>
      </c>
      <c r="U19" s="66">
        <f t="shared" si="4"/>
        <v>0</v>
      </c>
      <c r="V19" s="65">
        <v>0</v>
      </c>
      <c r="W19" s="66">
        <f t="shared" si="3"/>
        <v>0</v>
      </c>
    </row>
    <row r="20" spans="1:23" x14ac:dyDescent="0.2">
      <c r="A20" s="308" t="s">
        <v>334</v>
      </c>
      <c r="B20" s="308"/>
      <c r="C20" s="308"/>
      <c r="D20" s="308"/>
      <c r="E20" s="308"/>
      <c r="F20" s="308"/>
      <c r="G20" s="6">
        <v>14</v>
      </c>
      <c r="H20" s="67">
        <v>0</v>
      </c>
      <c r="I20" s="67">
        <v>0</v>
      </c>
      <c r="J20" s="67">
        <v>0</v>
      </c>
      <c r="K20" s="67">
        <v>0</v>
      </c>
      <c r="L20" s="67">
        <v>0</v>
      </c>
      <c r="M20" s="67">
        <v>0</v>
      </c>
      <c r="N20" s="65">
        <v>0</v>
      </c>
      <c r="O20" s="65">
        <v>0</v>
      </c>
      <c r="P20" s="65">
        <f>-67796-1</f>
        <v>-67797</v>
      </c>
      <c r="Q20" s="65">
        <v>0</v>
      </c>
      <c r="R20" s="65">
        <v>0</v>
      </c>
      <c r="S20" s="65">
        <v>0</v>
      </c>
      <c r="T20" s="65">
        <v>0</v>
      </c>
      <c r="U20" s="66">
        <f t="shared" si="4"/>
        <v>-67797</v>
      </c>
      <c r="V20" s="65">
        <v>0</v>
      </c>
      <c r="W20" s="66">
        <f t="shared" si="3"/>
        <v>-67797</v>
      </c>
    </row>
    <row r="21" spans="1:23" ht="30.75" customHeight="1" x14ac:dyDescent="0.2">
      <c r="A21" s="308" t="s">
        <v>335</v>
      </c>
      <c r="B21" s="308"/>
      <c r="C21" s="308"/>
      <c r="D21" s="308"/>
      <c r="E21" s="308"/>
      <c r="F21" s="308"/>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308" t="s">
        <v>336</v>
      </c>
      <c r="B22" s="308"/>
      <c r="C22" s="308"/>
      <c r="D22" s="308"/>
      <c r="E22" s="308"/>
      <c r="F22" s="308"/>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308" t="s">
        <v>337</v>
      </c>
      <c r="B23" s="308"/>
      <c r="C23" s="308"/>
      <c r="D23" s="308"/>
      <c r="E23" s="308"/>
      <c r="F23" s="308"/>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308" t="s">
        <v>338</v>
      </c>
      <c r="B24" s="308"/>
      <c r="C24" s="308"/>
      <c r="D24" s="308"/>
      <c r="E24" s="308"/>
      <c r="F24" s="308"/>
      <c r="G24" s="6">
        <v>18</v>
      </c>
      <c r="H24" s="65">
        <v>0</v>
      </c>
      <c r="I24" s="65">
        <v>0</v>
      </c>
      <c r="J24" s="65">
        <v>0</v>
      </c>
      <c r="K24" s="65">
        <v>0</v>
      </c>
      <c r="L24" s="65">
        <v>51705655</v>
      </c>
      <c r="M24" s="65">
        <v>0</v>
      </c>
      <c r="N24" s="65">
        <v>0</v>
      </c>
      <c r="O24" s="65">
        <v>0</v>
      </c>
      <c r="P24" s="65">
        <v>0</v>
      </c>
      <c r="Q24" s="65">
        <v>0</v>
      </c>
      <c r="R24" s="65">
        <v>0</v>
      </c>
      <c r="S24" s="65">
        <v>0</v>
      </c>
      <c r="T24" s="65">
        <v>0</v>
      </c>
      <c r="U24" s="66">
        <f t="shared" si="4"/>
        <v>-51705655</v>
      </c>
      <c r="V24" s="65">
        <v>0</v>
      </c>
      <c r="W24" s="66">
        <f t="shared" si="3"/>
        <v>-51705655</v>
      </c>
    </row>
    <row r="25" spans="1:23" x14ac:dyDescent="0.2">
      <c r="A25" s="308" t="s">
        <v>339</v>
      </c>
      <c r="B25" s="308"/>
      <c r="C25" s="308"/>
      <c r="D25" s="308"/>
      <c r="E25" s="308"/>
      <c r="F25" s="308"/>
      <c r="G25" s="6">
        <v>19</v>
      </c>
      <c r="H25" s="65">
        <v>0</v>
      </c>
      <c r="I25" s="65">
        <v>356885</v>
      </c>
      <c r="J25" s="65">
        <v>0</v>
      </c>
      <c r="K25" s="65">
        <v>0</v>
      </c>
      <c r="L25" s="65">
        <v>-393563</v>
      </c>
      <c r="M25" s="65">
        <v>0</v>
      </c>
      <c r="N25" s="65">
        <v>0</v>
      </c>
      <c r="O25" s="65">
        <v>0</v>
      </c>
      <c r="P25" s="65">
        <v>0</v>
      </c>
      <c r="Q25" s="65">
        <v>0</v>
      </c>
      <c r="R25" s="65">
        <v>0</v>
      </c>
      <c r="S25" s="65">
        <f>-111730149</f>
        <v>-111730149</v>
      </c>
      <c r="T25" s="65">
        <v>0</v>
      </c>
      <c r="U25" s="66">
        <f t="shared" si="4"/>
        <v>-110979701</v>
      </c>
      <c r="V25" s="65">
        <v>0</v>
      </c>
      <c r="W25" s="66">
        <f t="shared" si="3"/>
        <v>-110979701</v>
      </c>
    </row>
    <row r="26" spans="1:23" x14ac:dyDescent="0.2">
      <c r="A26" s="308" t="s">
        <v>340</v>
      </c>
      <c r="B26" s="308"/>
      <c r="C26" s="308"/>
      <c r="D26" s="308"/>
      <c r="E26" s="308"/>
      <c r="F26" s="308"/>
      <c r="G26" s="6">
        <v>20</v>
      </c>
      <c r="H26" s="65">
        <v>0</v>
      </c>
      <c r="I26" s="65">
        <f>1011152+333340</f>
        <v>1344492</v>
      </c>
      <c r="J26" s="65">
        <v>0</v>
      </c>
      <c r="K26" s="65">
        <v>0</v>
      </c>
      <c r="L26" s="65">
        <f>-1082564+1</f>
        <v>-1082563</v>
      </c>
      <c r="M26" s="65">
        <v>0</v>
      </c>
      <c r="N26" s="65">
        <v>0</v>
      </c>
      <c r="O26" s="65">
        <v>0</v>
      </c>
      <c r="P26" s="65">
        <v>0</v>
      </c>
      <c r="Q26" s="65">
        <v>0</v>
      </c>
      <c r="R26" s="65">
        <v>0</v>
      </c>
      <c r="S26" s="65">
        <v>0</v>
      </c>
      <c r="T26" s="65">
        <v>0</v>
      </c>
      <c r="U26" s="66">
        <f t="shared" si="4"/>
        <v>2427055</v>
      </c>
      <c r="V26" s="65">
        <v>0</v>
      </c>
      <c r="W26" s="66">
        <f t="shared" si="3"/>
        <v>2427055</v>
      </c>
    </row>
    <row r="27" spans="1:23" x14ac:dyDescent="0.2">
      <c r="A27" s="308" t="s">
        <v>341</v>
      </c>
      <c r="B27" s="308"/>
      <c r="C27" s="308"/>
      <c r="D27" s="308"/>
      <c r="E27" s="308"/>
      <c r="F27" s="308"/>
      <c r="G27" s="6">
        <v>21</v>
      </c>
      <c r="H27" s="65">
        <v>0</v>
      </c>
      <c r="I27" s="65">
        <v>0</v>
      </c>
      <c r="J27" s="65">
        <v>0</v>
      </c>
      <c r="K27" s="65">
        <v>52000000</v>
      </c>
      <c r="L27" s="65">
        <v>0</v>
      </c>
      <c r="M27" s="65">
        <v>0</v>
      </c>
      <c r="N27" s="65">
        <v>-9529123</v>
      </c>
      <c r="O27" s="65">
        <v>0</v>
      </c>
      <c r="P27" s="65">
        <v>0</v>
      </c>
      <c r="Q27" s="65">
        <v>0</v>
      </c>
      <c r="R27" s="65">
        <v>0</v>
      </c>
      <c r="S27" s="65">
        <v>197265686</v>
      </c>
      <c r="T27" s="65">
        <f>-T10</f>
        <v>-243596016</v>
      </c>
      <c r="U27" s="66">
        <f t="shared" si="4"/>
        <v>-3859453</v>
      </c>
      <c r="V27" s="65">
        <v>167016901</v>
      </c>
      <c r="W27" s="66">
        <f t="shared" si="3"/>
        <v>163157448</v>
      </c>
    </row>
    <row r="28" spans="1:23" x14ac:dyDescent="0.2">
      <c r="A28" s="308" t="s">
        <v>342</v>
      </c>
      <c r="B28" s="308"/>
      <c r="C28" s="308"/>
      <c r="D28" s="308"/>
      <c r="E28" s="308"/>
      <c r="F28" s="308"/>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326" t="s">
        <v>376</v>
      </c>
      <c r="B29" s="326"/>
      <c r="C29" s="326"/>
      <c r="D29" s="326"/>
      <c r="E29" s="326"/>
      <c r="F29" s="326"/>
      <c r="G29" s="8">
        <v>23</v>
      </c>
      <c r="H29" s="68">
        <f>SUM(H10:H28)</f>
        <v>1672021210</v>
      </c>
      <c r="I29" s="68">
        <f t="shared" ref="I29:W29" si="5">SUM(I10:I28)</f>
        <v>5304283</v>
      </c>
      <c r="J29" s="68">
        <f t="shared" si="5"/>
        <v>83601061</v>
      </c>
      <c r="K29" s="68">
        <f t="shared" si="5"/>
        <v>96815284</v>
      </c>
      <c r="L29" s="68">
        <f t="shared" si="5"/>
        <v>86119149</v>
      </c>
      <c r="M29" s="68">
        <f t="shared" si="5"/>
        <v>0</v>
      </c>
      <c r="N29" s="68">
        <f t="shared" si="5"/>
        <v>0</v>
      </c>
      <c r="O29" s="68">
        <f t="shared" si="5"/>
        <v>0</v>
      </c>
      <c r="P29" s="68">
        <f t="shared" si="5"/>
        <v>905282</v>
      </c>
      <c r="Q29" s="68">
        <f t="shared" si="5"/>
        <v>0</v>
      </c>
      <c r="R29" s="68">
        <f t="shared" si="5"/>
        <v>0</v>
      </c>
      <c r="S29" s="68">
        <f t="shared" si="5"/>
        <v>348674430</v>
      </c>
      <c r="T29" s="68">
        <f t="shared" si="5"/>
        <v>235337282</v>
      </c>
      <c r="U29" s="68">
        <f t="shared" si="5"/>
        <v>2356539683</v>
      </c>
      <c r="V29" s="68">
        <f t="shared" si="5"/>
        <v>401993065</v>
      </c>
      <c r="W29" s="68">
        <f t="shared" si="5"/>
        <v>2758532748</v>
      </c>
    </row>
    <row r="30" spans="1:23" x14ac:dyDescent="0.2">
      <c r="A30" s="327" t="s">
        <v>343</v>
      </c>
      <c r="B30" s="328"/>
      <c r="C30" s="328"/>
      <c r="D30" s="328"/>
      <c r="E30" s="328"/>
      <c r="F30" s="328"/>
      <c r="G30" s="328"/>
      <c r="H30" s="328"/>
      <c r="I30" s="328"/>
      <c r="J30" s="328"/>
      <c r="K30" s="328"/>
      <c r="L30" s="328"/>
      <c r="M30" s="328"/>
      <c r="N30" s="328"/>
      <c r="O30" s="328"/>
      <c r="P30" s="328"/>
      <c r="Q30" s="328"/>
      <c r="R30" s="328"/>
      <c r="S30" s="328"/>
      <c r="T30" s="328"/>
      <c r="U30" s="328"/>
      <c r="V30" s="328"/>
      <c r="W30" s="328"/>
    </row>
    <row r="31" spans="1:23" ht="36.75" customHeight="1" x14ac:dyDescent="0.2">
      <c r="A31" s="329" t="s">
        <v>344</v>
      </c>
      <c r="B31" s="329"/>
      <c r="C31" s="329"/>
      <c r="D31" s="329"/>
      <c r="E31" s="329"/>
      <c r="F31" s="329"/>
      <c r="G31" s="7">
        <v>24</v>
      </c>
      <c r="H31" s="66">
        <f>SUM(H12:H20)</f>
        <v>0</v>
      </c>
      <c r="I31" s="66">
        <f t="shared" ref="I31:W31" si="6">SUM(I12:I20)</f>
        <v>0</v>
      </c>
      <c r="J31" s="66">
        <f t="shared" si="6"/>
        <v>0</v>
      </c>
      <c r="K31" s="66">
        <f t="shared" si="6"/>
        <v>0</v>
      </c>
      <c r="L31" s="66">
        <f t="shared" si="6"/>
        <v>0</v>
      </c>
      <c r="M31" s="66">
        <f t="shared" si="6"/>
        <v>0</v>
      </c>
      <c r="N31" s="66">
        <f t="shared" si="6"/>
        <v>0</v>
      </c>
      <c r="O31" s="66">
        <f t="shared" si="6"/>
        <v>0</v>
      </c>
      <c r="P31" s="66">
        <f t="shared" si="6"/>
        <v>271185</v>
      </c>
      <c r="Q31" s="66">
        <f t="shared" si="6"/>
        <v>0</v>
      </c>
      <c r="R31" s="66">
        <f t="shared" si="6"/>
        <v>0</v>
      </c>
      <c r="S31" s="66">
        <f t="shared" si="6"/>
        <v>0</v>
      </c>
      <c r="T31" s="66">
        <f t="shared" si="6"/>
        <v>0</v>
      </c>
      <c r="U31" s="66">
        <f t="shared" si="6"/>
        <v>271185</v>
      </c>
      <c r="V31" s="66">
        <f t="shared" si="6"/>
        <v>0</v>
      </c>
      <c r="W31" s="66">
        <f t="shared" si="6"/>
        <v>271185</v>
      </c>
    </row>
    <row r="32" spans="1:23" ht="31.5" customHeight="1" x14ac:dyDescent="0.2">
      <c r="A32" s="329" t="s">
        <v>345</v>
      </c>
      <c r="B32" s="329"/>
      <c r="C32" s="329"/>
      <c r="D32" s="329"/>
      <c r="E32" s="329"/>
      <c r="F32" s="329"/>
      <c r="G32" s="7">
        <v>25</v>
      </c>
      <c r="H32" s="66">
        <f>H11+H31</f>
        <v>0</v>
      </c>
      <c r="I32" s="66">
        <f t="shared" ref="I32:W32" si="7">I11+I31</f>
        <v>0</v>
      </c>
      <c r="J32" s="66">
        <f t="shared" si="7"/>
        <v>0</v>
      </c>
      <c r="K32" s="66">
        <f t="shared" si="7"/>
        <v>0</v>
      </c>
      <c r="L32" s="66">
        <f t="shared" si="7"/>
        <v>0</v>
      </c>
      <c r="M32" s="66">
        <f t="shared" si="7"/>
        <v>0</v>
      </c>
      <c r="N32" s="66">
        <f t="shared" si="7"/>
        <v>0</v>
      </c>
      <c r="O32" s="66">
        <f t="shared" si="7"/>
        <v>0</v>
      </c>
      <c r="P32" s="66">
        <f t="shared" si="7"/>
        <v>271185</v>
      </c>
      <c r="Q32" s="66">
        <f t="shared" si="7"/>
        <v>0</v>
      </c>
      <c r="R32" s="66">
        <f t="shared" si="7"/>
        <v>0</v>
      </c>
      <c r="S32" s="66">
        <f t="shared" si="7"/>
        <v>0</v>
      </c>
      <c r="T32" s="66">
        <f t="shared" si="7"/>
        <v>235337282</v>
      </c>
      <c r="U32" s="66">
        <f t="shared" si="7"/>
        <v>235608467</v>
      </c>
      <c r="V32" s="66">
        <f t="shared" si="7"/>
        <v>3850224</v>
      </c>
      <c r="W32" s="66">
        <f t="shared" si="7"/>
        <v>239458691</v>
      </c>
    </row>
    <row r="33" spans="1:23" ht="30.75" customHeight="1" x14ac:dyDescent="0.2">
      <c r="A33" s="330" t="s">
        <v>346</v>
      </c>
      <c r="B33" s="330"/>
      <c r="C33" s="330"/>
      <c r="D33" s="330"/>
      <c r="E33" s="330"/>
      <c r="F33" s="330"/>
      <c r="G33" s="8">
        <v>26</v>
      </c>
      <c r="H33" s="68">
        <f>SUM(H21:H28)</f>
        <v>0</v>
      </c>
      <c r="I33" s="68">
        <f t="shared" ref="I33:W33" si="8">SUM(I21:I28)</f>
        <v>1701377</v>
      </c>
      <c r="J33" s="68">
        <f t="shared" si="8"/>
        <v>0</v>
      </c>
      <c r="K33" s="68">
        <f t="shared" si="8"/>
        <v>52000000</v>
      </c>
      <c r="L33" s="68">
        <f t="shared" si="8"/>
        <v>50229529</v>
      </c>
      <c r="M33" s="68">
        <f t="shared" si="8"/>
        <v>0</v>
      </c>
      <c r="N33" s="68">
        <f t="shared" si="8"/>
        <v>-9529123</v>
      </c>
      <c r="O33" s="68">
        <f t="shared" si="8"/>
        <v>0</v>
      </c>
      <c r="P33" s="68">
        <f t="shared" si="8"/>
        <v>0</v>
      </c>
      <c r="Q33" s="68">
        <f t="shared" si="8"/>
        <v>0</v>
      </c>
      <c r="R33" s="68">
        <f t="shared" si="8"/>
        <v>0</v>
      </c>
      <c r="S33" s="68">
        <f t="shared" si="8"/>
        <v>85535537</v>
      </c>
      <c r="T33" s="68">
        <f t="shared" si="8"/>
        <v>-243596016</v>
      </c>
      <c r="U33" s="68">
        <f t="shared" si="8"/>
        <v>-164117754</v>
      </c>
      <c r="V33" s="68">
        <f t="shared" si="8"/>
        <v>167016901</v>
      </c>
      <c r="W33" s="68">
        <f t="shared" si="8"/>
        <v>2899147</v>
      </c>
    </row>
    <row r="34" spans="1:23" x14ac:dyDescent="0.2">
      <c r="A34" s="327" t="s">
        <v>347</v>
      </c>
      <c r="B34" s="331"/>
      <c r="C34" s="331"/>
      <c r="D34" s="331"/>
      <c r="E34" s="331"/>
      <c r="F34" s="331"/>
      <c r="G34" s="331"/>
      <c r="H34" s="331"/>
      <c r="I34" s="331"/>
      <c r="J34" s="331"/>
      <c r="K34" s="331"/>
      <c r="L34" s="331"/>
      <c r="M34" s="331"/>
      <c r="N34" s="331"/>
      <c r="O34" s="331"/>
      <c r="P34" s="331"/>
      <c r="Q34" s="331"/>
      <c r="R34" s="331"/>
      <c r="S34" s="331"/>
      <c r="T34" s="331"/>
      <c r="U34" s="331"/>
      <c r="V34" s="331"/>
      <c r="W34" s="331"/>
    </row>
    <row r="35" spans="1:23" x14ac:dyDescent="0.2">
      <c r="A35" s="325" t="s">
        <v>377</v>
      </c>
      <c r="B35" s="325"/>
      <c r="C35" s="325"/>
      <c r="D35" s="325"/>
      <c r="E35" s="325"/>
      <c r="F35" s="325"/>
      <c r="G35" s="6">
        <v>27</v>
      </c>
      <c r="H35" s="65">
        <f>+H29</f>
        <v>1672021210</v>
      </c>
      <c r="I35" s="65">
        <f>+I29</f>
        <v>5304283</v>
      </c>
      <c r="J35" s="65">
        <f>+J29</f>
        <v>83601061</v>
      </c>
      <c r="K35" s="65">
        <f>+K29</f>
        <v>96815284</v>
      </c>
      <c r="L35" s="65">
        <f>+L29</f>
        <v>86119149</v>
      </c>
      <c r="M35" s="65">
        <f t="shared" ref="M35:R35" si="9">+M29</f>
        <v>0</v>
      </c>
      <c r="N35" s="65">
        <f>+N29</f>
        <v>0</v>
      </c>
      <c r="O35" s="65">
        <f t="shared" si="9"/>
        <v>0</v>
      </c>
      <c r="P35" s="65">
        <f>+P29</f>
        <v>905282</v>
      </c>
      <c r="Q35" s="65">
        <f t="shared" si="9"/>
        <v>0</v>
      </c>
      <c r="R35" s="65">
        <f t="shared" si="9"/>
        <v>0</v>
      </c>
      <c r="S35" s="65">
        <f>+S29</f>
        <v>348674430</v>
      </c>
      <c r="T35" s="65">
        <f>+T29</f>
        <v>235337282</v>
      </c>
      <c r="U35" s="69">
        <f t="shared" ref="U35:U37" si="10">H35+I35+J35+K35-L35+M35+N35+O35+P35+Q35+R35+S35+T35</f>
        <v>2356539683</v>
      </c>
      <c r="V35" s="65">
        <f>+V29</f>
        <v>401993065</v>
      </c>
      <c r="W35" s="69">
        <f t="shared" ref="W35:W37" si="11">U35+V35</f>
        <v>2758532748</v>
      </c>
    </row>
    <row r="36" spans="1:23" x14ac:dyDescent="0.2">
      <c r="A36" s="308" t="s">
        <v>323</v>
      </c>
      <c r="B36" s="308"/>
      <c r="C36" s="308"/>
      <c r="D36" s="308"/>
      <c r="E36" s="308"/>
      <c r="F36" s="308"/>
      <c r="G36" s="6">
        <v>28</v>
      </c>
      <c r="H36" s="65">
        <v>0</v>
      </c>
      <c r="I36" s="65">
        <v>0</v>
      </c>
      <c r="J36" s="65">
        <v>0</v>
      </c>
      <c r="K36" s="65">
        <v>0</v>
      </c>
      <c r="L36" s="65">
        <v>0</v>
      </c>
      <c r="M36" s="65">
        <v>0</v>
      </c>
      <c r="N36" s="65">
        <v>0</v>
      </c>
      <c r="O36" s="65">
        <v>0</v>
      </c>
      <c r="P36" s="65">
        <v>0</v>
      </c>
      <c r="Q36" s="65">
        <v>0</v>
      </c>
      <c r="R36" s="65">
        <v>0</v>
      </c>
      <c r="S36" s="65">
        <v>0</v>
      </c>
      <c r="T36" s="65">
        <v>0</v>
      </c>
      <c r="U36" s="69">
        <f t="shared" si="10"/>
        <v>0</v>
      </c>
      <c r="V36" s="65">
        <v>0</v>
      </c>
      <c r="W36" s="69">
        <f t="shared" si="11"/>
        <v>0</v>
      </c>
    </row>
    <row r="37" spans="1:23" x14ac:dyDescent="0.2">
      <c r="A37" s="308" t="s">
        <v>324</v>
      </c>
      <c r="B37" s="308"/>
      <c r="C37" s="308"/>
      <c r="D37" s="308"/>
      <c r="E37" s="308"/>
      <c r="F37" s="308"/>
      <c r="G37" s="6">
        <v>29</v>
      </c>
      <c r="H37" s="65">
        <v>0</v>
      </c>
      <c r="I37" s="65">
        <v>0</v>
      </c>
      <c r="J37" s="65">
        <v>0</v>
      </c>
      <c r="K37" s="65">
        <v>0</v>
      </c>
      <c r="L37" s="65">
        <v>0</v>
      </c>
      <c r="M37" s="65">
        <v>0</v>
      </c>
      <c r="N37" s="65">
        <v>0</v>
      </c>
      <c r="O37" s="65">
        <v>0</v>
      </c>
      <c r="P37" s="65">
        <v>0</v>
      </c>
      <c r="Q37" s="65">
        <v>0</v>
      </c>
      <c r="R37" s="65">
        <v>0</v>
      </c>
      <c r="S37" s="65">
        <v>0</v>
      </c>
      <c r="T37" s="65">
        <v>0</v>
      </c>
      <c r="U37" s="69">
        <f t="shared" si="10"/>
        <v>0</v>
      </c>
      <c r="V37" s="65">
        <v>0</v>
      </c>
      <c r="W37" s="69">
        <f t="shared" si="11"/>
        <v>0</v>
      </c>
    </row>
    <row r="38" spans="1:23" ht="25.5" customHeight="1" x14ac:dyDescent="0.2">
      <c r="A38" s="325" t="s">
        <v>378</v>
      </c>
      <c r="B38" s="325"/>
      <c r="C38" s="325"/>
      <c r="D38" s="325"/>
      <c r="E38" s="325"/>
      <c r="F38" s="325"/>
      <c r="G38" s="6">
        <v>30</v>
      </c>
      <c r="H38" s="69">
        <f>H35+H36+H37</f>
        <v>1672021210</v>
      </c>
      <c r="I38" s="69">
        <f t="shared" ref="I38:W38" si="12">I35+I36+I37</f>
        <v>5304283</v>
      </c>
      <c r="J38" s="69">
        <f t="shared" si="12"/>
        <v>83601061</v>
      </c>
      <c r="K38" s="69">
        <f t="shared" si="12"/>
        <v>96815284</v>
      </c>
      <c r="L38" s="69">
        <f t="shared" si="12"/>
        <v>86119149</v>
      </c>
      <c r="M38" s="69">
        <f t="shared" si="12"/>
        <v>0</v>
      </c>
      <c r="N38" s="69">
        <f t="shared" si="12"/>
        <v>0</v>
      </c>
      <c r="O38" s="69">
        <f t="shared" si="12"/>
        <v>0</v>
      </c>
      <c r="P38" s="69">
        <f t="shared" si="12"/>
        <v>905282</v>
      </c>
      <c r="Q38" s="69">
        <f t="shared" si="12"/>
        <v>0</v>
      </c>
      <c r="R38" s="69">
        <f t="shared" si="12"/>
        <v>0</v>
      </c>
      <c r="S38" s="69">
        <f t="shared" si="12"/>
        <v>348674430</v>
      </c>
      <c r="T38" s="69">
        <f t="shared" si="12"/>
        <v>235337282</v>
      </c>
      <c r="U38" s="69">
        <f t="shared" si="12"/>
        <v>2356539683</v>
      </c>
      <c r="V38" s="69">
        <f t="shared" si="12"/>
        <v>401993065</v>
      </c>
      <c r="W38" s="69">
        <f t="shared" si="12"/>
        <v>2758532748</v>
      </c>
    </row>
    <row r="39" spans="1:23" x14ac:dyDescent="0.2">
      <c r="A39" s="308" t="s">
        <v>325</v>
      </c>
      <c r="B39" s="308"/>
      <c r="C39" s="308"/>
      <c r="D39" s="308"/>
      <c r="E39" s="308"/>
      <c r="F39" s="308"/>
      <c r="G39" s="6">
        <v>31</v>
      </c>
      <c r="H39" s="67">
        <v>0</v>
      </c>
      <c r="I39" s="67">
        <v>0</v>
      </c>
      <c r="J39" s="67">
        <v>0</v>
      </c>
      <c r="K39" s="67">
        <v>0</v>
      </c>
      <c r="L39" s="67">
        <v>0</v>
      </c>
      <c r="M39" s="67">
        <v>0</v>
      </c>
      <c r="N39" s="67">
        <v>0</v>
      </c>
      <c r="O39" s="67">
        <v>0</v>
      </c>
      <c r="P39" s="67">
        <v>0</v>
      </c>
      <c r="Q39" s="67">
        <v>0</v>
      </c>
      <c r="R39" s="67">
        <v>0</v>
      </c>
      <c r="S39" s="67">
        <v>0</v>
      </c>
      <c r="T39" s="65">
        <v>463178585</v>
      </c>
      <c r="U39" s="69">
        <f t="shared" ref="U39:U56" si="13">H39+I39+J39+K39-L39+M39+N39+O39+P39+Q39+R39+S39+T39</f>
        <v>463178585</v>
      </c>
      <c r="V39" s="65">
        <v>-20954073</v>
      </c>
      <c r="W39" s="69">
        <f t="shared" ref="W39:W56" si="14">U39+V39</f>
        <v>442224512</v>
      </c>
    </row>
    <row r="40" spans="1:23" x14ac:dyDescent="0.2">
      <c r="A40" s="308" t="s">
        <v>326</v>
      </c>
      <c r="B40" s="308"/>
      <c r="C40" s="308"/>
      <c r="D40" s="308"/>
      <c r="E40" s="308"/>
      <c r="F40" s="308"/>
      <c r="G40" s="6">
        <v>32</v>
      </c>
      <c r="H40" s="67">
        <v>0</v>
      </c>
      <c r="I40" s="67">
        <v>0</v>
      </c>
      <c r="J40" s="67">
        <v>0</v>
      </c>
      <c r="K40" s="67">
        <v>0</v>
      </c>
      <c r="L40" s="67">
        <v>0</v>
      </c>
      <c r="M40" s="67">
        <v>0</v>
      </c>
      <c r="N40" s="65">
        <v>0</v>
      </c>
      <c r="O40" s="67">
        <v>0</v>
      </c>
      <c r="P40" s="67">
        <v>0</v>
      </c>
      <c r="Q40" s="67">
        <v>0</v>
      </c>
      <c r="R40" s="67">
        <v>0</v>
      </c>
      <c r="S40" s="67">
        <v>0</v>
      </c>
      <c r="T40" s="67">
        <v>0</v>
      </c>
      <c r="U40" s="69">
        <f t="shared" si="13"/>
        <v>0</v>
      </c>
      <c r="V40" s="65">
        <v>0</v>
      </c>
      <c r="W40" s="69">
        <f t="shared" si="14"/>
        <v>0</v>
      </c>
    </row>
    <row r="41" spans="1:23" ht="27.2" customHeight="1" x14ac:dyDescent="0.2">
      <c r="A41" s="308" t="s">
        <v>348</v>
      </c>
      <c r="B41" s="308"/>
      <c r="C41" s="308"/>
      <c r="D41" s="308"/>
      <c r="E41" s="308"/>
      <c r="F41" s="308"/>
      <c r="G41" s="6">
        <v>33</v>
      </c>
      <c r="H41" s="67">
        <v>0</v>
      </c>
      <c r="I41" s="67">
        <v>0</v>
      </c>
      <c r="J41" s="67">
        <v>0</v>
      </c>
      <c r="K41" s="67">
        <v>0</v>
      </c>
      <c r="L41" s="67">
        <v>0</v>
      </c>
      <c r="M41" s="67">
        <v>0</v>
      </c>
      <c r="N41" s="67">
        <v>0</v>
      </c>
      <c r="O41" s="65">
        <v>0</v>
      </c>
      <c r="P41" s="67">
        <v>0</v>
      </c>
      <c r="Q41" s="67">
        <v>0</v>
      </c>
      <c r="R41" s="67">
        <v>0</v>
      </c>
      <c r="S41" s="65">
        <v>0</v>
      </c>
      <c r="T41" s="65">
        <v>0</v>
      </c>
      <c r="U41" s="69">
        <f t="shared" si="13"/>
        <v>0</v>
      </c>
      <c r="V41" s="65">
        <v>0</v>
      </c>
      <c r="W41" s="69">
        <f t="shared" si="14"/>
        <v>0</v>
      </c>
    </row>
    <row r="42" spans="1:23" ht="20.25" customHeight="1" x14ac:dyDescent="0.2">
      <c r="A42" s="308" t="s">
        <v>328</v>
      </c>
      <c r="B42" s="308"/>
      <c r="C42" s="308"/>
      <c r="D42" s="308"/>
      <c r="E42" s="308"/>
      <c r="F42" s="308"/>
      <c r="G42" s="6">
        <v>34</v>
      </c>
      <c r="H42" s="67">
        <v>0</v>
      </c>
      <c r="I42" s="67">
        <v>0</v>
      </c>
      <c r="J42" s="67">
        <v>0</v>
      </c>
      <c r="K42" s="67">
        <v>0</v>
      </c>
      <c r="L42" s="67">
        <v>0</v>
      </c>
      <c r="M42" s="67">
        <v>0</v>
      </c>
      <c r="N42" s="67">
        <v>0</v>
      </c>
      <c r="O42" s="67">
        <v>0</v>
      </c>
      <c r="P42" s="65">
        <v>-1039200</v>
      </c>
      <c r="Q42" s="67">
        <v>0</v>
      </c>
      <c r="R42" s="67">
        <v>0</v>
      </c>
      <c r="S42" s="65">
        <v>0</v>
      </c>
      <c r="T42" s="65">
        <v>0</v>
      </c>
      <c r="U42" s="69">
        <f t="shared" si="13"/>
        <v>-1039200</v>
      </c>
      <c r="V42" s="65">
        <v>0</v>
      </c>
      <c r="W42" s="69">
        <f t="shared" si="14"/>
        <v>-1039200</v>
      </c>
    </row>
    <row r="43" spans="1:23" ht="21" customHeight="1" x14ac:dyDescent="0.2">
      <c r="A43" s="308" t="s">
        <v>329</v>
      </c>
      <c r="B43" s="308"/>
      <c r="C43" s="308"/>
      <c r="D43" s="308"/>
      <c r="E43" s="308"/>
      <c r="F43" s="308"/>
      <c r="G43" s="6">
        <v>35</v>
      </c>
      <c r="H43" s="67">
        <v>0</v>
      </c>
      <c r="I43" s="67">
        <v>0</v>
      </c>
      <c r="J43" s="67">
        <v>0</v>
      </c>
      <c r="K43" s="67">
        <v>0</v>
      </c>
      <c r="L43" s="67">
        <v>0</v>
      </c>
      <c r="M43" s="67">
        <v>0</v>
      </c>
      <c r="N43" s="67">
        <v>0</v>
      </c>
      <c r="O43" s="67">
        <v>0</v>
      </c>
      <c r="P43" s="67">
        <v>0</v>
      </c>
      <c r="Q43" s="65">
        <v>0</v>
      </c>
      <c r="R43" s="67">
        <v>0</v>
      </c>
      <c r="S43" s="65">
        <v>0</v>
      </c>
      <c r="T43" s="65">
        <v>0</v>
      </c>
      <c r="U43" s="69">
        <f t="shared" si="13"/>
        <v>0</v>
      </c>
      <c r="V43" s="65">
        <v>0</v>
      </c>
      <c r="W43" s="69">
        <f t="shared" si="14"/>
        <v>0</v>
      </c>
    </row>
    <row r="44" spans="1:23" ht="29.25" customHeight="1" x14ac:dyDescent="0.2">
      <c r="A44" s="308" t="s">
        <v>330</v>
      </c>
      <c r="B44" s="308"/>
      <c r="C44" s="308"/>
      <c r="D44" s="308"/>
      <c r="E44" s="308"/>
      <c r="F44" s="308"/>
      <c r="G44" s="6">
        <v>36</v>
      </c>
      <c r="H44" s="67">
        <v>0</v>
      </c>
      <c r="I44" s="67">
        <v>0</v>
      </c>
      <c r="J44" s="67">
        <v>0</v>
      </c>
      <c r="K44" s="67">
        <v>0</v>
      </c>
      <c r="L44" s="67">
        <v>0</v>
      </c>
      <c r="M44" s="67">
        <v>0</v>
      </c>
      <c r="N44" s="67">
        <v>0</v>
      </c>
      <c r="O44" s="67">
        <v>0</v>
      </c>
      <c r="P44" s="67">
        <v>0</v>
      </c>
      <c r="Q44" s="67">
        <v>0</v>
      </c>
      <c r="R44" s="65">
        <v>0</v>
      </c>
      <c r="S44" s="65">
        <v>0</v>
      </c>
      <c r="T44" s="65">
        <v>0</v>
      </c>
      <c r="U44" s="69">
        <f t="shared" si="13"/>
        <v>0</v>
      </c>
      <c r="V44" s="65">
        <v>0</v>
      </c>
      <c r="W44" s="69">
        <f t="shared" si="14"/>
        <v>0</v>
      </c>
    </row>
    <row r="45" spans="1:23" ht="21" customHeight="1" x14ac:dyDescent="0.2">
      <c r="A45" s="308" t="s">
        <v>349</v>
      </c>
      <c r="B45" s="308"/>
      <c r="C45" s="308"/>
      <c r="D45" s="308"/>
      <c r="E45" s="308"/>
      <c r="F45" s="308"/>
      <c r="G45" s="6">
        <v>37</v>
      </c>
      <c r="H45" s="67">
        <v>0</v>
      </c>
      <c r="I45" s="67">
        <v>0</v>
      </c>
      <c r="J45" s="67">
        <v>0</v>
      </c>
      <c r="K45" s="67">
        <v>0</v>
      </c>
      <c r="L45" s="67">
        <v>0</v>
      </c>
      <c r="M45" s="67">
        <v>0</v>
      </c>
      <c r="N45" s="65">
        <v>0</v>
      </c>
      <c r="O45" s="65">
        <v>0</v>
      </c>
      <c r="P45" s="65">
        <v>0</v>
      </c>
      <c r="Q45" s="65">
        <v>0</v>
      </c>
      <c r="R45" s="65">
        <v>0</v>
      </c>
      <c r="S45" s="65">
        <v>0</v>
      </c>
      <c r="T45" s="65">
        <v>0</v>
      </c>
      <c r="U45" s="69">
        <f t="shared" si="13"/>
        <v>0</v>
      </c>
      <c r="V45" s="65">
        <v>0</v>
      </c>
      <c r="W45" s="69">
        <f t="shared" si="14"/>
        <v>0</v>
      </c>
    </row>
    <row r="46" spans="1:23" x14ac:dyDescent="0.2">
      <c r="A46" s="308" t="s">
        <v>332</v>
      </c>
      <c r="B46" s="308"/>
      <c r="C46" s="308"/>
      <c r="D46" s="308"/>
      <c r="E46" s="308"/>
      <c r="F46" s="308"/>
      <c r="G46" s="6">
        <v>38</v>
      </c>
      <c r="H46" s="67">
        <v>0</v>
      </c>
      <c r="I46" s="67">
        <v>0</v>
      </c>
      <c r="J46" s="67">
        <v>0</v>
      </c>
      <c r="K46" s="67">
        <v>0</v>
      </c>
      <c r="L46" s="67">
        <v>0</v>
      </c>
      <c r="M46" s="67">
        <v>0</v>
      </c>
      <c r="N46" s="65">
        <v>0</v>
      </c>
      <c r="O46" s="65">
        <v>0</v>
      </c>
      <c r="P46" s="65">
        <v>0</v>
      </c>
      <c r="Q46" s="65">
        <v>0</v>
      </c>
      <c r="R46" s="65">
        <v>0</v>
      </c>
      <c r="S46" s="65">
        <v>0</v>
      </c>
      <c r="T46" s="65">
        <v>0</v>
      </c>
      <c r="U46" s="69">
        <f t="shared" si="13"/>
        <v>0</v>
      </c>
      <c r="V46" s="65">
        <v>0</v>
      </c>
      <c r="W46" s="69">
        <f t="shared" si="14"/>
        <v>0</v>
      </c>
    </row>
    <row r="47" spans="1:23" x14ac:dyDescent="0.2">
      <c r="A47" s="308" t="s">
        <v>333</v>
      </c>
      <c r="B47" s="308"/>
      <c r="C47" s="308"/>
      <c r="D47" s="308"/>
      <c r="E47" s="308"/>
      <c r="F47" s="308"/>
      <c r="G47" s="6">
        <v>39</v>
      </c>
      <c r="H47" s="65">
        <v>0</v>
      </c>
      <c r="I47" s="65">
        <v>0</v>
      </c>
      <c r="J47" s="65">
        <v>0</v>
      </c>
      <c r="K47" s="65">
        <v>0</v>
      </c>
      <c r="L47" s="65">
        <v>0</v>
      </c>
      <c r="M47" s="65">
        <v>0</v>
      </c>
      <c r="N47" s="65">
        <v>0</v>
      </c>
      <c r="O47" s="65">
        <v>0</v>
      </c>
      <c r="P47" s="65">
        <v>0</v>
      </c>
      <c r="Q47" s="65">
        <v>0</v>
      </c>
      <c r="R47" s="65">
        <v>0</v>
      </c>
      <c r="S47" s="65">
        <v>0</v>
      </c>
      <c r="T47" s="65">
        <v>0</v>
      </c>
      <c r="U47" s="69">
        <f t="shared" si="13"/>
        <v>0</v>
      </c>
      <c r="V47" s="65">
        <v>0</v>
      </c>
      <c r="W47" s="69">
        <f t="shared" si="14"/>
        <v>0</v>
      </c>
    </row>
    <row r="48" spans="1:23" x14ac:dyDescent="0.2">
      <c r="A48" s="308" t="s">
        <v>334</v>
      </c>
      <c r="B48" s="308"/>
      <c r="C48" s="308"/>
      <c r="D48" s="308"/>
      <c r="E48" s="308"/>
      <c r="F48" s="308"/>
      <c r="G48" s="6">
        <v>40</v>
      </c>
      <c r="H48" s="67">
        <v>0</v>
      </c>
      <c r="I48" s="67">
        <v>0</v>
      </c>
      <c r="J48" s="67">
        <v>0</v>
      </c>
      <c r="K48" s="67">
        <v>0</v>
      </c>
      <c r="L48" s="67">
        <v>0</v>
      </c>
      <c r="M48" s="67">
        <v>0</v>
      </c>
      <c r="N48" s="65">
        <v>0</v>
      </c>
      <c r="O48" s="65">
        <v>0</v>
      </c>
      <c r="P48" s="65">
        <v>213104</v>
      </c>
      <c r="Q48" s="65">
        <v>0</v>
      </c>
      <c r="R48" s="65">
        <v>0</v>
      </c>
      <c r="S48" s="65">
        <v>0</v>
      </c>
      <c r="T48" s="65">
        <v>0</v>
      </c>
      <c r="U48" s="69">
        <f t="shared" si="13"/>
        <v>213104</v>
      </c>
      <c r="V48" s="65">
        <v>0</v>
      </c>
      <c r="W48" s="69">
        <f t="shared" si="14"/>
        <v>213104</v>
      </c>
    </row>
    <row r="49" spans="1:23" ht="24" customHeight="1" x14ac:dyDescent="0.2">
      <c r="A49" s="308" t="s">
        <v>350</v>
      </c>
      <c r="B49" s="308"/>
      <c r="C49" s="308"/>
      <c r="D49" s="308"/>
      <c r="E49" s="308"/>
      <c r="F49" s="308"/>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4"/>
        <v>0</v>
      </c>
    </row>
    <row r="50" spans="1:23" ht="26.25" customHeight="1" x14ac:dyDescent="0.2">
      <c r="A50" s="308" t="s">
        <v>336</v>
      </c>
      <c r="B50" s="308"/>
      <c r="C50" s="308"/>
      <c r="D50" s="308"/>
      <c r="E50" s="308"/>
      <c r="F50" s="308"/>
      <c r="G50" s="6">
        <v>42</v>
      </c>
      <c r="H50" s="65">
        <v>0</v>
      </c>
      <c r="I50" s="65">
        <v>0</v>
      </c>
      <c r="J50" s="65">
        <v>0</v>
      </c>
      <c r="K50" s="65">
        <v>0</v>
      </c>
      <c r="L50" s="65">
        <v>0</v>
      </c>
      <c r="M50" s="65">
        <v>0</v>
      </c>
      <c r="N50" s="65">
        <v>0</v>
      </c>
      <c r="O50" s="65">
        <v>0</v>
      </c>
      <c r="P50" s="65">
        <v>0</v>
      </c>
      <c r="Q50" s="65">
        <v>0</v>
      </c>
      <c r="R50" s="65">
        <v>0</v>
      </c>
      <c r="S50" s="65">
        <v>0</v>
      </c>
      <c r="T50" s="65">
        <v>0</v>
      </c>
      <c r="U50" s="69">
        <f t="shared" si="13"/>
        <v>0</v>
      </c>
      <c r="V50" s="65">
        <v>0</v>
      </c>
      <c r="W50" s="69">
        <f t="shared" si="14"/>
        <v>0</v>
      </c>
    </row>
    <row r="51" spans="1:23" ht="22.5" customHeight="1" x14ac:dyDescent="0.2">
      <c r="A51" s="308" t="s">
        <v>351</v>
      </c>
      <c r="B51" s="308"/>
      <c r="C51" s="308"/>
      <c r="D51" s="308"/>
      <c r="E51" s="308"/>
      <c r="F51" s="308"/>
      <c r="G51" s="6">
        <v>43</v>
      </c>
      <c r="H51" s="65">
        <v>0</v>
      </c>
      <c r="I51" s="65">
        <v>0</v>
      </c>
      <c r="J51" s="65">
        <v>0</v>
      </c>
      <c r="K51" s="65">
        <v>0</v>
      </c>
      <c r="L51" s="65">
        <v>0</v>
      </c>
      <c r="M51" s="65">
        <v>0</v>
      </c>
      <c r="N51" s="65">
        <v>0</v>
      </c>
      <c r="O51" s="65">
        <v>0</v>
      </c>
      <c r="P51" s="65">
        <v>0</v>
      </c>
      <c r="Q51" s="65">
        <v>0</v>
      </c>
      <c r="R51" s="65">
        <v>0</v>
      </c>
      <c r="S51" s="65">
        <v>0</v>
      </c>
      <c r="T51" s="65">
        <v>0</v>
      </c>
      <c r="U51" s="69">
        <f t="shared" si="13"/>
        <v>0</v>
      </c>
      <c r="V51" s="65">
        <v>0</v>
      </c>
      <c r="W51" s="69">
        <f t="shared" si="14"/>
        <v>0</v>
      </c>
    </row>
    <row r="52" spans="1:23" x14ac:dyDescent="0.2">
      <c r="A52" s="308" t="s">
        <v>338</v>
      </c>
      <c r="B52" s="308"/>
      <c r="C52" s="308"/>
      <c r="D52" s="308"/>
      <c r="E52" s="308"/>
      <c r="F52" s="308"/>
      <c r="G52" s="6">
        <v>44</v>
      </c>
      <c r="H52" s="65">
        <v>0</v>
      </c>
      <c r="I52" s="65">
        <v>0</v>
      </c>
      <c r="J52" s="65">
        <v>0</v>
      </c>
      <c r="K52" s="65">
        <v>0</v>
      </c>
      <c r="L52" s="65">
        <v>22636483</v>
      </c>
      <c r="M52" s="65">
        <v>0</v>
      </c>
      <c r="N52" s="65">
        <v>0</v>
      </c>
      <c r="O52" s="65">
        <v>0</v>
      </c>
      <c r="P52" s="65">
        <v>0</v>
      </c>
      <c r="Q52" s="65">
        <v>0</v>
      </c>
      <c r="R52" s="65">
        <v>0</v>
      </c>
      <c r="S52" s="65">
        <v>0</v>
      </c>
      <c r="T52" s="65">
        <v>0</v>
      </c>
      <c r="U52" s="69">
        <f t="shared" si="13"/>
        <v>-22636483</v>
      </c>
      <c r="V52" s="65">
        <v>0</v>
      </c>
      <c r="W52" s="69">
        <f t="shared" si="14"/>
        <v>-22636483</v>
      </c>
    </row>
    <row r="53" spans="1:23" x14ac:dyDescent="0.2">
      <c r="A53" s="308" t="s">
        <v>339</v>
      </c>
      <c r="B53" s="308"/>
      <c r="C53" s="308"/>
      <c r="D53" s="308"/>
      <c r="E53" s="308"/>
      <c r="F53" s="308"/>
      <c r="G53" s="6">
        <v>45</v>
      </c>
      <c r="H53" s="65">
        <v>0</v>
      </c>
      <c r="I53" s="65">
        <v>406280</v>
      </c>
      <c r="J53" s="65">
        <v>0</v>
      </c>
      <c r="K53" s="65">
        <v>0</v>
      </c>
      <c r="L53" s="65">
        <v>-1096971</v>
      </c>
      <c r="M53" s="65">
        <v>0</v>
      </c>
      <c r="N53" s="65">
        <v>0</v>
      </c>
      <c r="O53" s="65">
        <v>0</v>
      </c>
      <c r="P53" s="65">
        <v>0</v>
      </c>
      <c r="Q53" s="65">
        <v>0</v>
      </c>
      <c r="R53" s="65">
        <v>0</v>
      </c>
      <c r="S53" s="65">
        <v>-131289870</v>
      </c>
      <c r="T53" s="65">
        <v>0</v>
      </c>
      <c r="U53" s="69">
        <f t="shared" si="13"/>
        <v>-129786619</v>
      </c>
      <c r="V53" s="65">
        <v>-7703688</v>
      </c>
      <c r="W53" s="69">
        <f t="shared" si="14"/>
        <v>-137490307</v>
      </c>
    </row>
    <row r="54" spans="1:23" x14ac:dyDescent="0.2">
      <c r="A54" s="308" t="s">
        <v>340</v>
      </c>
      <c r="B54" s="308"/>
      <c r="C54" s="308"/>
      <c r="D54" s="308"/>
      <c r="E54" s="308"/>
      <c r="F54" s="308"/>
      <c r="G54" s="6">
        <v>46</v>
      </c>
      <c r="H54" s="65">
        <v>0</v>
      </c>
      <c r="I54" s="65">
        <v>0</v>
      </c>
      <c r="J54" s="65">
        <v>0</v>
      </c>
      <c r="K54" s="65">
        <v>0</v>
      </c>
      <c r="L54" s="65">
        <v>0</v>
      </c>
      <c r="M54" s="65">
        <v>0</v>
      </c>
      <c r="N54" s="65">
        <v>0</v>
      </c>
      <c r="O54" s="65">
        <v>0</v>
      </c>
      <c r="P54" s="65">
        <v>0</v>
      </c>
      <c r="Q54" s="65">
        <v>0</v>
      </c>
      <c r="R54" s="65">
        <v>0</v>
      </c>
      <c r="S54" s="65">
        <v>0</v>
      </c>
      <c r="T54" s="65">
        <v>0</v>
      </c>
      <c r="U54" s="69">
        <f t="shared" si="13"/>
        <v>0</v>
      </c>
      <c r="V54" s="65">
        <v>0</v>
      </c>
      <c r="W54" s="69">
        <f t="shared" si="14"/>
        <v>0</v>
      </c>
    </row>
    <row r="55" spans="1:23" x14ac:dyDescent="0.2">
      <c r="A55" s="308" t="s">
        <v>341</v>
      </c>
      <c r="B55" s="308"/>
      <c r="C55" s="308"/>
      <c r="D55" s="308"/>
      <c r="E55" s="308"/>
      <c r="F55" s="308"/>
      <c r="G55" s="6">
        <v>47</v>
      </c>
      <c r="H55" s="65">
        <v>0</v>
      </c>
      <c r="I55" s="65">
        <v>0</v>
      </c>
      <c r="J55" s="65">
        <v>0</v>
      </c>
      <c r="K55" s="65">
        <v>40000000</v>
      </c>
      <c r="L55" s="65">
        <v>0</v>
      </c>
      <c r="M55" s="65">
        <v>0</v>
      </c>
      <c r="N55" s="65">
        <v>0</v>
      </c>
      <c r="O55" s="65">
        <v>0</v>
      </c>
      <c r="P55" s="65">
        <v>0</v>
      </c>
      <c r="Q55" s="65">
        <v>0</v>
      </c>
      <c r="R55" s="65">
        <v>0</v>
      </c>
      <c r="S55" s="65">
        <v>208026277</v>
      </c>
      <c r="T55" s="65">
        <v>-235337282</v>
      </c>
      <c r="U55" s="69">
        <f t="shared" si="13"/>
        <v>12688995</v>
      </c>
      <c r="V55" s="65">
        <v>41403308</v>
      </c>
      <c r="W55" s="69">
        <f t="shared" si="14"/>
        <v>54092303</v>
      </c>
    </row>
    <row r="56" spans="1:23" x14ac:dyDescent="0.2">
      <c r="A56" s="308" t="s">
        <v>342</v>
      </c>
      <c r="B56" s="308"/>
      <c r="C56" s="308"/>
      <c r="D56" s="308"/>
      <c r="E56" s="308"/>
      <c r="F56" s="308"/>
      <c r="G56" s="6">
        <v>48</v>
      </c>
      <c r="H56" s="65">
        <v>0</v>
      </c>
      <c r="I56" s="65">
        <v>0</v>
      </c>
      <c r="J56" s="65">
        <v>0</v>
      </c>
      <c r="K56" s="65">
        <v>0</v>
      </c>
      <c r="L56" s="65">
        <v>0</v>
      </c>
      <c r="M56" s="65">
        <v>0</v>
      </c>
      <c r="N56" s="65">
        <v>0</v>
      </c>
      <c r="O56" s="65">
        <v>0</v>
      </c>
      <c r="P56" s="65">
        <v>0</v>
      </c>
      <c r="Q56" s="65">
        <v>0</v>
      </c>
      <c r="R56" s="65">
        <v>0</v>
      </c>
      <c r="S56" s="65">
        <v>0</v>
      </c>
      <c r="T56" s="65">
        <v>0</v>
      </c>
      <c r="U56" s="69">
        <f t="shared" si="13"/>
        <v>0</v>
      </c>
      <c r="V56" s="65">
        <v>0</v>
      </c>
      <c r="W56" s="69">
        <f t="shared" si="14"/>
        <v>0</v>
      </c>
    </row>
    <row r="57" spans="1:23" ht="25.5" customHeight="1" x14ac:dyDescent="0.2">
      <c r="A57" s="334" t="s">
        <v>379</v>
      </c>
      <c r="B57" s="334"/>
      <c r="C57" s="334"/>
      <c r="D57" s="334"/>
      <c r="E57" s="334"/>
      <c r="F57" s="334"/>
      <c r="G57" s="9">
        <v>49</v>
      </c>
      <c r="H57" s="70">
        <f>SUM(H38:H56)</f>
        <v>1672021210</v>
      </c>
      <c r="I57" s="70">
        <f t="shared" ref="I57:W57" si="15">SUM(I38:I56)</f>
        <v>5710563</v>
      </c>
      <c r="J57" s="70">
        <f t="shared" si="15"/>
        <v>83601061</v>
      </c>
      <c r="K57" s="70">
        <f t="shared" si="15"/>
        <v>136815284</v>
      </c>
      <c r="L57" s="70">
        <f t="shared" si="15"/>
        <v>107658661</v>
      </c>
      <c r="M57" s="70">
        <f t="shared" si="15"/>
        <v>0</v>
      </c>
      <c r="N57" s="70">
        <f t="shared" si="15"/>
        <v>0</v>
      </c>
      <c r="O57" s="70">
        <f t="shared" si="15"/>
        <v>0</v>
      </c>
      <c r="P57" s="70">
        <f t="shared" si="15"/>
        <v>79186</v>
      </c>
      <c r="Q57" s="70">
        <f t="shared" si="15"/>
        <v>0</v>
      </c>
      <c r="R57" s="70">
        <f t="shared" si="15"/>
        <v>0</v>
      </c>
      <c r="S57" s="70">
        <f t="shared" si="15"/>
        <v>425410837</v>
      </c>
      <c r="T57" s="70">
        <f t="shared" si="15"/>
        <v>463178585</v>
      </c>
      <c r="U57" s="70">
        <f t="shared" si="15"/>
        <v>2679158065</v>
      </c>
      <c r="V57" s="70">
        <f t="shared" si="15"/>
        <v>414738612</v>
      </c>
      <c r="W57" s="70">
        <f t="shared" si="15"/>
        <v>3093896677</v>
      </c>
    </row>
    <row r="58" spans="1:23" x14ac:dyDescent="0.2">
      <c r="A58" s="327" t="s">
        <v>343</v>
      </c>
      <c r="B58" s="328"/>
      <c r="C58" s="328"/>
      <c r="D58" s="328"/>
      <c r="E58" s="328"/>
      <c r="F58" s="328"/>
      <c r="G58" s="328"/>
      <c r="H58" s="328"/>
      <c r="I58" s="328"/>
      <c r="J58" s="328"/>
      <c r="K58" s="328"/>
      <c r="L58" s="328"/>
      <c r="M58" s="328"/>
      <c r="N58" s="328"/>
      <c r="O58" s="328"/>
      <c r="P58" s="328"/>
      <c r="Q58" s="328"/>
      <c r="R58" s="328"/>
      <c r="S58" s="328"/>
      <c r="T58" s="328"/>
      <c r="U58" s="328"/>
      <c r="V58" s="328"/>
      <c r="W58" s="328"/>
    </row>
    <row r="59" spans="1:23" ht="31.5" customHeight="1" x14ac:dyDescent="0.2">
      <c r="A59" s="332" t="s">
        <v>352</v>
      </c>
      <c r="B59" s="332"/>
      <c r="C59" s="332"/>
      <c r="D59" s="332"/>
      <c r="E59" s="332"/>
      <c r="F59" s="332"/>
      <c r="G59" s="6">
        <v>50</v>
      </c>
      <c r="H59" s="69">
        <f>SUM(H40:H48)</f>
        <v>0</v>
      </c>
      <c r="I59" s="69">
        <f t="shared" ref="I59:W59" si="16">SUM(I40:I48)</f>
        <v>0</v>
      </c>
      <c r="J59" s="69">
        <f t="shared" si="16"/>
        <v>0</v>
      </c>
      <c r="K59" s="69">
        <f t="shared" si="16"/>
        <v>0</v>
      </c>
      <c r="L59" s="69">
        <f t="shared" si="16"/>
        <v>0</v>
      </c>
      <c r="M59" s="69">
        <f t="shared" si="16"/>
        <v>0</v>
      </c>
      <c r="N59" s="69">
        <f t="shared" si="16"/>
        <v>0</v>
      </c>
      <c r="O59" s="69">
        <f t="shared" si="16"/>
        <v>0</v>
      </c>
      <c r="P59" s="69">
        <f t="shared" si="16"/>
        <v>-826096</v>
      </c>
      <c r="Q59" s="69">
        <f t="shared" si="16"/>
        <v>0</v>
      </c>
      <c r="R59" s="69">
        <f t="shared" si="16"/>
        <v>0</v>
      </c>
      <c r="S59" s="69">
        <f t="shared" si="16"/>
        <v>0</v>
      </c>
      <c r="T59" s="69">
        <f t="shared" si="16"/>
        <v>0</v>
      </c>
      <c r="U59" s="69">
        <f t="shared" si="16"/>
        <v>-826096</v>
      </c>
      <c r="V59" s="69">
        <f t="shared" si="16"/>
        <v>0</v>
      </c>
      <c r="W59" s="69">
        <f t="shared" si="16"/>
        <v>-826096</v>
      </c>
    </row>
    <row r="60" spans="1:23" ht="27.75" customHeight="1" x14ac:dyDescent="0.2">
      <c r="A60" s="332" t="s">
        <v>353</v>
      </c>
      <c r="B60" s="332"/>
      <c r="C60" s="332"/>
      <c r="D60" s="332"/>
      <c r="E60" s="332"/>
      <c r="F60" s="332"/>
      <c r="G60" s="6">
        <v>51</v>
      </c>
      <c r="H60" s="69">
        <f>H39+H59</f>
        <v>0</v>
      </c>
      <c r="I60" s="69">
        <f t="shared" ref="I60:W60" si="17">I39+I59</f>
        <v>0</v>
      </c>
      <c r="J60" s="69">
        <f t="shared" si="17"/>
        <v>0</v>
      </c>
      <c r="K60" s="69">
        <f t="shared" si="17"/>
        <v>0</v>
      </c>
      <c r="L60" s="69">
        <f t="shared" si="17"/>
        <v>0</v>
      </c>
      <c r="M60" s="69">
        <f t="shared" si="17"/>
        <v>0</v>
      </c>
      <c r="N60" s="69">
        <f t="shared" si="17"/>
        <v>0</v>
      </c>
      <c r="O60" s="69">
        <f t="shared" si="17"/>
        <v>0</v>
      </c>
      <c r="P60" s="69">
        <f t="shared" si="17"/>
        <v>-826096</v>
      </c>
      <c r="Q60" s="69">
        <f t="shared" si="17"/>
        <v>0</v>
      </c>
      <c r="R60" s="69">
        <f t="shared" si="17"/>
        <v>0</v>
      </c>
      <c r="S60" s="69">
        <f t="shared" si="17"/>
        <v>0</v>
      </c>
      <c r="T60" s="69">
        <f t="shared" si="17"/>
        <v>463178585</v>
      </c>
      <c r="U60" s="69">
        <f t="shared" si="17"/>
        <v>462352489</v>
      </c>
      <c r="V60" s="69">
        <f t="shared" si="17"/>
        <v>-20954073</v>
      </c>
      <c r="W60" s="69">
        <f t="shared" si="17"/>
        <v>441398416</v>
      </c>
    </row>
    <row r="61" spans="1:23" ht="29.25" customHeight="1" x14ac:dyDescent="0.2">
      <c r="A61" s="333" t="s">
        <v>354</v>
      </c>
      <c r="B61" s="333"/>
      <c r="C61" s="333"/>
      <c r="D61" s="333"/>
      <c r="E61" s="333"/>
      <c r="F61" s="333"/>
      <c r="G61" s="9">
        <v>52</v>
      </c>
      <c r="H61" s="70">
        <f>SUM(H49:H56)</f>
        <v>0</v>
      </c>
      <c r="I61" s="70">
        <f t="shared" ref="I61:W61" si="18">SUM(I49:I56)</f>
        <v>406280</v>
      </c>
      <c r="J61" s="70">
        <f t="shared" si="18"/>
        <v>0</v>
      </c>
      <c r="K61" s="70">
        <f t="shared" si="18"/>
        <v>40000000</v>
      </c>
      <c r="L61" s="70">
        <f t="shared" si="18"/>
        <v>21539512</v>
      </c>
      <c r="M61" s="70">
        <f t="shared" si="18"/>
        <v>0</v>
      </c>
      <c r="N61" s="70">
        <f t="shared" si="18"/>
        <v>0</v>
      </c>
      <c r="O61" s="70">
        <f t="shared" si="18"/>
        <v>0</v>
      </c>
      <c r="P61" s="70">
        <f t="shared" si="18"/>
        <v>0</v>
      </c>
      <c r="Q61" s="70">
        <f t="shared" si="18"/>
        <v>0</v>
      </c>
      <c r="R61" s="70">
        <f t="shared" si="18"/>
        <v>0</v>
      </c>
      <c r="S61" s="70">
        <f t="shared" si="18"/>
        <v>76736407</v>
      </c>
      <c r="T61" s="70">
        <f t="shared" si="18"/>
        <v>-235337282</v>
      </c>
      <c r="U61" s="70">
        <f t="shared" si="18"/>
        <v>-139734107</v>
      </c>
      <c r="V61" s="70">
        <f t="shared" si="18"/>
        <v>33699620</v>
      </c>
      <c r="W61" s="70">
        <f t="shared" si="18"/>
        <v>-106034487</v>
      </c>
    </row>
  </sheetData>
  <sheetProtection algorithmName="SHA-512" hashValue="L3Iixce384wpeM1DN6aX+tegbPeymSBuRjMvBOjpDMZCOc8YxZUBzN4VOlKU2PlECtQt9lVeKxauhiZsnGdFKw==" saltValue="qI0aYvvqvcwqQbqjmc1v0A=="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I24 S28:T28 L27 T25:T27">
    <cfRule type="cellIs" dxfId="12" priority="14" stopIfTrue="1" operator="notEqual">
      <formula>ROUND(I24,0)</formula>
    </cfRule>
  </conditionalFormatting>
  <conditionalFormatting sqref="H35:T35">
    <cfRule type="cellIs" dxfId="11" priority="12" stopIfTrue="1" operator="notEqual">
      <formula>ROUND(H35,0)</formula>
    </cfRule>
  </conditionalFormatting>
  <conditionalFormatting sqref="H7:T7">
    <cfRule type="cellIs" dxfId="10" priority="11" stopIfTrue="1" operator="notEqual">
      <formula>ROUND(H7,0)</formula>
    </cfRule>
  </conditionalFormatting>
  <conditionalFormatting sqref="I25:I26">
    <cfRule type="cellIs" dxfId="9" priority="10" stopIfTrue="1" operator="notEqual">
      <formula>ROUND(I25,0)</formula>
    </cfRule>
  </conditionalFormatting>
  <conditionalFormatting sqref="K27">
    <cfRule type="cellIs" dxfId="8" priority="9" stopIfTrue="1" operator="notEqual">
      <formula>ROUND(K27,0)</formula>
    </cfRule>
  </conditionalFormatting>
  <conditionalFormatting sqref="L24">
    <cfRule type="cellIs" dxfId="7" priority="8" stopIfTrue="1" operator="notEqual">
      <formula>ROUND(L24,0)</formula>
    </cfRule>
  </conditionalFormatting>
  <conditionalFormatting sqref="L25:L26">
    <cfRule type="cellIs" dxfId="6" priority="7" stopIfTrue="1" operator="notEqual">
      <formula>ROUND(L25,0)</formula>
    </cfRule>
  </conditionalFormatting>
  <conditionalFormatting sqref="N27">
    <cfRule type="cellIs" dxfId="5" priority="6" stopIfTrue="1" operator="notEqual">
      <formula>ROUND(N27,0)</formula>
    </cfRule>
  </conditionalFormatting>
  <conditionalFormatting sqref="S25:S27">
    <cfRule type="cellIs" dxfId="4" priority="5" stopIfTrue="1" operator="notEqual">
      <formula>ROUND(S25,0)</formula>
    </cfRule>
  </conditionalFormatting>
  <conditionalFormatting sqref="T11">
    <cfRule type="cellIs" dxfId="3" priority="4" stopIfTrue="1" operator="notEqual">
      <formula>ROUND(T11,0)</formula>
    </cfRule>
  </conditionalFormatting>
  <conditionalFormatting sqref="V7">
    <cfRule type="cellIs" dxfId="2" priority="3" stopIfTrue="1" operator="notEqual">
      <formula>ROUND(V7,0)</formula>
    </cfRule>
  </conditionalFormatting>
  <conditionalFormatting sqref="P14">
    <cfRule type="cellIs" dxfId="1" priority="2" stopIfTrue="1" operator="notEqual">
      <formula>ROUND(P14,0)</formula>
    </cfRule>
  </conditionalFormatting>
  <conditionalFormatting sqref="P20">
    <cfRule type="cellIs" dxfId="0" priority="1" stopIfTrue="1" operator="notEqual">
      <formula>ROUND(P20,0)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31:W33 H35:W57 H59:W61 H7:W29">
      <formula1>9999999999</formula1>
    </dataValidation>
  </dataValidations>
  <pageMargins left="0.75" right="0.75" top="1" bottom="1" header="0.5" footer="0.5"/>
  <pageSetup paperSize="9" scale="39" orientation="landscape" r:id="rId1"/>
  <headerFooter alignWithMargins="0"/>
  <rowBreaks count="1" manualBreakCount="1">
    <brk id="61" max="2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workbookViewId="0">
      <selection activeCell="J12" sqref="J11:J12"/>
    </sheetView>
  </sheetViews>
  <sheetFormatPr defaultRowHeight="12.75" x14ac:dyDescent="0.2"/>
  <sheetData>
    <row r="1" spans="1:9" x14ac:dyDescent="0.2">
      <c r="A1" s="335" t="s">
        <v>414</v>
      </c>
      <c r="B1" s="336"/>
      <c r="C1" s="336"/>
      <c r="D1" s="336"/>
      <c r="E1" s="336"/>
      <c r="F1" s="336"/>
      <c r="G1" s="336"/>
      <c r="H1" s="336"/>
      <c r="I1" s="336"/>
    </row>
    <row r="2" spans="1:9" x14ac:dyDescent="0.2">
      <c r="A2" s="336"/>
      <c r="B2" s="336"/>
      <c r="C2" s="336"/>
      <c r="D2" s="336"/>
      <c r="E2" s="336"/>
      <c r="F2" s="336"/>
      <c r="G2" s="336"/>
      <c r="H2" s="336"/>
      <c r="I2" s="336"/>
    </row>
    <row r="3" spans="1:9" x14ac:dyDescent="0.2">
      <c r="A3" s="336"/>
      <c r="B3" s="336"/>
      <c r="C3" s="336"/>
      <c r="D3" s="336"/>
      <c r="E3" s="336"/>
      <c r="F3" s="336"/>
      <c r="G3" s="336"/>
      <c r="H3" s="336"/>
      <c r="I3" s="336"/>
    </row>
    <row r="4" spans="1:9" x14ac:dyDescent="0.2">
      <c r="A4" s="336"/>
      <c r="B4" s="336"/>
      <c r="C4" s="336"/>
      <c r="D4" s="336"/>
      <c r="E4" s="336"/>
      <c r="F4" s="336"/>
      <c r="G4" s="336"/>
      <c r="H4" s="336"/>
      <c r="I4" s="336"/>
    </row>
    <row r="5" spans="1:9" x14ac:dyDescent="0.2">
      <c r="A5" s="336"/>
      <c r="B5" s="336"/>
      <c r="C5" s="336"/>
      <c r="D5" s="336"/>
      <c r="E5" s="336"/>
      <c r="F5" s="336"/>
      <c r="G5" s="336"/>
      <c r="H5" s="336"/>
      <c r="I5" s="336"/>
    </row>
    <row r="6" spans="1:9" x14ac:dyDescent="0.2">
      <c r="A6" s="336"/>
      <c r="B6" s="336"/>
      <c r="C6" s="336"/>
      <c r="D6" s="336"/>
      <c r="E6" s="336"/>
      <c r="F6" s="336"/>
      <c r="G6" s="336"/>
      <c r="H6" s="336"/>
      <c r="I6" s="336"/>
    </row>
    <row r="7" spans="1:9" x14ac:dyDescent="0.2">
      <c r="A7" s="336"/>
      <c r="B7" s="336"/>
      <c r="C7" s="336"/>
      <c r="D7" s="336"/>
      <c r="E7" s="336"/>
      <c r="F7" s="336"/>
      <c r="G7" s="336"/>
      <c r="H7" s="336"/>
      <c r="I7" s="336"/>
    </row>
    <row r="8" spans="1:9" x14ac:dyDescent="0.2">
      <c r="A8" s="336"/>
      <c r="B8" s="336"/>
      <c r="C8" s="336"/>
      <c r="D8" s="336"/>
      <c r="E8" s="336"/>
      <c r="F8" s="336"/>
      <c r="G8" s="336"/>
      <c r="H8" s="336"/>
      <c r="I8" s="336"/>
    </row>
    <row r="9" spans="1:9" x14ac:dyDescent="0.2">
      <c r="A9" s="336"/>
      <c r="B9" s="336"/>
      <c r="C9" s="336"/>
      <c r="D9" s="336"/>
      <c r="E9" s="336"/>
      <c r="F9" s="336"/>
      <c r="G9" s="336"/>
      <c r="H9" s="336"/>
      <c r="I9" s="336"/>
    </row>
    <row r="10" spans="1:9" x14ac:dyDescent="0.2">
      <c r="A10" s="336"/>
      <c r="B10" s="336"/>
      <c r="C10" s="336"/>
      <c r="D10" s="336"/>
      <c r="E10" s="336"/>
      <c r="F10" s="336"/>
      <c r="G10" s="336"/>
      <c r="H10" s="336"/>
      <c r="I10" s="336"/>
    </row>
    <row r="11" spans="1:9" x14ac:dyDescent="0.2">
      <c r="A11" s="336"/>
      <c r="B11" s="336"/>
      <c r="C11" s="336"/>
      <c r="D11" s="336"/>
      <c r="E11" s="336"/>
      <c r="F11" s="336"/>
      <c r="G11" s="336"/>
      <c r="H11" s="336"/>
      <c r="I11" s="336"/>
    </row>
    <row r="12" spans="1:9" x14ac:dyDescent="0.2">
      <c r="A12" s="336"/>
      <c r="B12" s="336"/>
      <c r="C12" s="336"/>
      <c r="D12" s="336"/>
      <c r="E12" s="336"/>
      <c r="F12" s="336"/>
      <c r="G12" s="336"/>
      <c r="H12" s="336"/>
      <c r="I12" s="336"/>
    </row>
    <row r="13" spans="1:9" x14ac:dyDescent="0.2">
      <c r="A13" s="336"/>
      <c r="B13" s="336"/>
      <c r="C13" s="336"/>
      <c r="D13" s="336"/>
      <c r="E13" s="336"/>
      <c r="F13" s="336"/>
      <c r="G13" s="336"/>
      <c r="H13" s="336"/>
      <c r="I13" s="336"/>
    </row>
    <row r="14" spans="1:9" x14ac:dyDescent="0.2">
      <c r="A14" s="336"/>
      <c r="B14" s="336"/>
      <c r="C14" s="336"/>
      <c r="D14" s="336"/>
      <c r="E14" s="336"/>
      <c r="F14" s="336"/>
      <c r="G14" s="336"/>
      <c r="H14" s="336"/>
      <c r="I14" s="336"/>
    </row>
    <row r="15" spans="1:9" x14ac:dyDescent="0.2">
      <c r="A15" s="336"/>
      <c r="B15" s="336"/>
      <c r="C15" s="336"/>
      <c r="D15" s="336"/>
      <c r="E15" s="336"/>
      <c r="F15" s="336"/>
      <c r="G15" s="336"/>
      <c r="H15" s="336"/>
      <c r="I15" s="336"/>
    </row>
    <row r="16" spans="1:9" x14ac:dyDescent="0.2">
      <c r="A16" s="336"/>
      <c r="B16" s="336"/>
      <c r="C16" s="336"/>
      <c r="D16" s="336"/>
      <c r="E16" s="336"/>
      <c r="F16" s="336"/>
      <c r="G16" s="336"/>
      <c r="H16" s="336"/>
      <c r="I16" s="336"/>
    </row>
    <row r="17" spans="1:9" x14ac:dyDescent="0.2">
      <c r="A17" s="336"/>
      <c r="B17" s="336"/>
      <c r="C17" s="336"/>
      <c r="D17" s="336"/>
      <c r="E17" s="336"/>
      <c r="F17" s="336"/>
      <c r="G17" s="336"/>
      <c r="H17" s="336"/>
      <c r="I17" s="336"/>
    </row>
    <row r="18" spans="1:9" x14ac:dyDescent="0.2">
      <c r="A18" s="336"/>
      <c r="B18" s="336"/>
      <c r="C18" s="336"/>
      <c r="D18" s="336"/>
      <c r="E18" s="336"/>
      <c r="F18" s="336"/>
      <c r="G18" s="336"/>
      <c r="H18" s="336"/>
      <c r="I18" s="336"/>
    </row>
    <row r="19" spans="1:9" x14ac:dyDescent="0.2">
      <c r="A19" s="336"/>
      <c r="B19" s="336"/>
      <c r="C19" s="336"/>
      <c r="D19" s="336"/>
      <c r="E19" s="336"/>
      <c r="F19" s="336"/>
      <c r="G19" s="336"/>
      <c r="H19" s="336"/>
      <c r="I19" s="336"/>
    </row>
    <row r="20" spans="1:9" x14ac:dyDescent="0.2">
      <c r="A20" s="336"/>
      <c r="B20" s="336"/>
      <c r="C20" s="336"/>
      <c r="D20" s="336"/>
      <c r="E20" s="336"/>
      <c r="F20" s="336"/>
      <c r="G20" s="336"/>
      <c r="H20" s="336"/>
      <c r="I20" s="336"/>
    </row>
    <row r="21" spans="1:9" x14ac:dyDescent="0.2">
      <c r="A21" s="336"/>
      <c r="B21" s="336"/>
      <c r="C21" s="336"/>
      <c r="D21" s="336"/>
      <c r="E21" s="336"/>
      <c r="F21" s="336"/>
      <c r="G21" s="336"/>
      <c r="H21" s="336"/>
      <c r="I21" s="336"/>
    </row>
    <row r="22" spans="1:9" x14ac:dyDescent="0.2">
      <c r="A22" s="336"/>
      <c r="B22" s="336"/>
      <c r="C22" s="336"/>
      <c r="D22" s="336"/>
      <c r="E22" s="336"/>
      <c r="F22" s="336"/>
      <c r="G22" s="336"/>
      <c r="H22" s="336"/>
      <c r="I22" s="336"/>
    </row>
    <row r="23" spans="1:9" x14ac:dyDescent="0.2">
      <c r="A23" s="336"/>
      <c r="B23" s="336"/>
      <c r="C23" s="336"/>
      <c r="D23" s="336"/>
      <c r="E23" s="336"/>
      <c r="F23" s="336"/>
      <c r="G23" s="336"/>
      <c r="H23" s="336"/>
      <c r="I23" s="336"/>
    </row>
    <row r="24" spans="1:9" x14ac:dyDescent="0.2">
      <c r="A24" s="336"/>
      <c r="B24" s="336"/>
      <c r="C24" s="336"/>
      <c r="D24" s="336"/>
      <c r="E24" s="336"/>
      <c r="F24" s="336"/>
      <c r="G24" s="336"/>
      <c r="H24" s="336"/>
      <c r="I24" s="336"/>
    </row>
    <row r="25" spans="1:9" x14ac:dyDescent="0.2">
      <c r="A25" s="336"/>
      <c r="B25" s="336"/>
      <c r="C25" s="336"/>
      <c r="D25" s="336"/>
      <c r="E25" s="336"/>
      <c r="F25" s="336"/>
      <c r="G25" s="336"/>
      <c r="H25" s="336"/>
      <c r="I25" s="336"/>
    </row>
    <row r="26" spans="1:9" x14ac:dyDescent="0.2">
      <c r="A26" s="336"/>
      <c r="B26" s="336"/>
      <c r="C26" s="336"/>
      <c r="D26" s="336"/>
      <c r="E26" s="336"/>
      <c r="F26" s="336"/>
      <c r="G26" s="336"/>
      <c r="H26" s="336"/>
      <c r="I26" s="336"/>
    </row>
    <row r="27" spans="1:9" x14ac:dyDescent="0.2">
      <c r="A27" s="336"/>
      <c r="B27" s="336"/>
      <c r="C27" s="336"/>
      <c r="D27" s="336"/>
      <c r="E27" s="336"/>
      <c r="F27" s="336"/>
      <c r="G27" s="336"/>
      <c r="H27" s="336"/>
      <c r="I27" s="336"/>
    </row>
    <row r="28" spans="1:9" x14ac:dyDescent="0.2">
      <c r="A28" s="336"/>
      <c r="B28" s="336"/>
      <c r="C28" s="336"/>
      <c r="D28" s="336"/>
      <c r="E28" s="336"/>
      <c r="F28" s="336"/>
      <c r="G28" s="336"/>
      <c r="H28" s="336"/>
      <c r="I28" s="336"/>
    </row>
    <row r="29" spans="1:9" x14ac:dyDescent="0.2">
      <c r="A29" s="336"/>
      <c r="B29" s="336"/>
      <c r="C29" s="336"/>
      <c r="D29" s="336"/>
      <c r="E29" s="336"/>
      <c r="F29" s="336"/>
      <c r="G29" s="336"/>
      <c r="H29" s="336"/>
      <c r="I29" s="336"/>
    </row>
    <row r="30" spans="1:9" x14ac:dyDescent="0.2">
      <c r="A30" s="336"/>
      <c r="B30" s="336"/>
      <c r="C30" s="336"/>
      <c r="D30" s="336"/>
      <c r="E30" s="336"/>
      <c r="F30" s="336"/>
      <c r="G30" s="336"/>
      <c r="H30" s="336"/>
      <c r="I30" s="336"/>
    </row>
    <row r="31" spans="1:9" x14ac:dyDescent="0.2">
      <c r="A31" s="336"/>
      <c r="B31" s="336"/>
      <c r="C31" s="336"/>
      <c r="D31" s="336"/>
      <c r="E31" s="336"/>
      <c r="F31" s="336"/>
      <c r="G31" s="336"/>
      <c r="H31" s="336"/>
      <c r="I31" s="336"/>
    </row>
    <row r="32" spans="1:9" x14ac:dyDescent="0.2">
      <c r="A32" s="336"/>
      <c r="B32" s="336"/>
      <c r="C32" s="336"/>
      <c r="D32" s="336"/>
      <c r="E32" s="336"/>
      <c r="F32" s="336"/>
      <c r="G32" s="336"/>
      <c r="H32" s="336"/>
      <c r="I32" s="336"/>
    </row>
    <row r="33" spans="1:9" x14ac:dyDescent="0.2">
      <c r="A33" s="336"/>
      <c r="B33" s="336"/>
      <c r="C33" s="336"/>
      <c r="D33" s="336"/>
      <c r="E33" s="336"/>
      <c r="F33" s="336"/>
      <c r="G33" s="336"/>
      <c r="H33" s="336"/>
      <c r="I33" s="336"/>
    </row>
    <row r="34" spans="1:9" x14ac:dyDescent="0.2">
      <c r="A34" s="336"/>
      <c r="B34" s="336"/>
      <c r="C34" s="336"/>
      <c r="D34" s="336"/>
      <c r="E34" s="336"/>
      <c r="F34" s="336"/>
      <c r="G34" s="336"/>
      <c r="H34" s="336"/>
      <c r="I34" s="336"/>
    </row>
    <row r="35" spans="1:9" x14ac:dyDescent="0.2">
      <c r="A35" s="336"/>
      <c r="B35" s="336"/>
      <c r="C35" s="336"/>
      <c r="D35" s="336"/>
      <c r="E35" s="336"/>
      <c r="F35" s="336"/>
      <c r="G35" s="336"/>
      <c r="H35" s="336"/>
      <c r="I35" s="336"/>
    </row>
    <row r="36" spans="1:9" x14ac:dyDescent="0.2">
      <c r="A36" s="336"/>
      <c r="B36" s="336"/>
      <c r="C36" s="336"/>
      <c r="D36" s="336"/>
      <c r="E36" s="336"/>
      <c r="F36" s="336"/>
      <c r="G36" s="336"/>
      <c r="H36" s="336"/>
      <c r="I36" s="336"/>
    </row>
    <row r="37" spans="1:9" x14ac:dyDescent="0.2">
      <c r="A37" s="336"/>
      <c r="B37" s="336"/>
      <c r="C37" s="336"/>
      <c r="D37" s="336"/>
      <c r="E37" s="336"/>
      <c r="F37" s="336"/>
      <c r="G37" s="336"/>
      <c r="H37" s="336"/>
      <c r="I37" s="336"/>
    </row>
    <row r="38" spans="1:9" x14ac:dyDescent="0.2">
      <c r="A38" s="336"/>
      <c r="B38" s="336"/>
      <c r="C38" s="336"/>
      <c r="D38" s="336"/>
      <c r="E38" s="336"/>
      <c r="F38" s="336"/>
      <c r="G38" s="336"/>
      <c r="H38" s="336"/>
      <c r="I38" s="336"/>
    </row>
    <row r="39" spans="1:9" x14ac:dyDescent="0.2">
      <c r="A39" s="336"/>
      <c r="B39" s="336"/>
      <c r="C39" s="336"/>
      <c r="D39" s="336"/>
      <c r="E39" s="336"/>
      <c r="F39" s="336"/>
      <c r="G39" s="336"/>
      <c r="H39" s="336"/>
      <c r="I39" s="336"/>
    </row>
    <row r="40" spans="1:9" ht="32.450000000000003" customHeight="1" x14ac:dyDescent="0.2">
      <c r="A40" s="336"/>
      <c r="B40" s="336"/>
      <c r="C40" s="336"/>
      <c r="D40" s="336"/>
      <c r="E40" s="336"/>
      <c r="F40" s="336"/>
      <c r="G40" s="336"/>
      <c r="H40" s="336"/>
      <c r="I40" s="336"/>
    </row>
  </sheetData>
  <mergeCells count="1">
    <mergeCell ref="A1:I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22baa3bd-a2fa-4ea9-9ebb-3a9c6a55952b"/>
    <ds:schemaRef ds:uri="http://purl.org/dc/terms/"/>
    <ds:schemaRef ds:uri="http://purl.org/dc/dcmitype/"/>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d8745bc5-821e-4205-946a-621c2da728c8"/>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NT_D</vt:lpstr>
      <vt:lpstr>NT_I</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2019-10-22T09:37:36Z</cp:lastPrinted>
  <dcterms:created xsi:type="dcterms:W3CDTF">2008-10-17T11:51:54Z</dcterms:created>
  <dcterms:modified xsi:type="dcterms:W3CDTF">2019-10-22T13:45:25Z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