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315" windowWidth="15480" windowHeight="9375" activeTab="4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GENERAL!$A$1:$I$63</definedName>
    <definedName name="_xlnm.Print_Area" localSheetId="2">PL!$A$1:$F$71</definedName>
  </definedNames>
  <calcPr calcId="145621"/>
</workbook>
</file>

<file path=xl/calcChain.xml><?xml version="1.0" encoding="utf-8"?>
<calcChain xmlns="http://schemas.openxmlformats.org/spreadsheetml/2006/main">
  <c r="F60" i="18" l="1"/>
  <c r="F65" i="18"/>
  <c r="D31" i="20" l="1"/>
  <c r="F37" i="18" l="1"/>
  <c r="F36" i="18"/>
  <c r="F35" i="18"/>
  <c r="F32" i="18"/>
  <c r="F31" i="18"/>
  <c r="F29" i="18"/>
  <c r="F26" i="18"/>
  <c r="F25" i="18"/>
  <c r="F24" i="18"/>
  <c r="F21" i="18"/>
  <c r="F20" i="18"/>
  <c r="F19" i="18"/>
  <c r="F18" i="18"/>
  <c r="F17" i="18"/>
  <c r="F15" i="18"/>
  <c r="F14" i="18"/>
  <c r="F13" i="18"/>
  <c r="F9" i="18"/>
  <c r="F8" i="18"/>
  <c r="C9" i="18" l="1"/>
  <c r="C113" i="19" l="1"/>
  <c r="C38" i="19"/>
  <c r="D38" i="20" l="1"/>
  <c r="D72" i="19" l="1"/>
  <c r="C27" i="20" l="1"/>
  <c r="K12" i="17" l="1"/>
  <c r="K6" i="17"/>
  <c r="K5" i="17"/>
  <c r="J12" i="17"/>
  <c r="J6" i="17"/>
  <c r="J5" i="17"/>
  <c r="F33" i="18" l="1"/>
  <c r="E33" i="18"/>
  <c r="F16" i="18"/>
  <c r="D41" i="19"/>
  <c r="D56" i="19"/>
  <c r="C44" i="20"/>
  <c r="C18" i="20"/>
  <c r="C13" i="20"/>
  <c r="C38" i="20"/>
  <c r="C31" i="20"/>
  <c r="C41" i="19"/>
  <c r="C56" i="19"/>
  <c r="C16" i="19"/>
  <c r="D16" i="19"/>
  <c r="D44" i="20"/>
  <c r="D27" i="20"/>
  <c r="D18" i="20"/>
  <c r="D13" i="20"/>
  <c r="D33" i="18"/>
  <c r="C33" i="18"/>
  <c r="F27" i="18"/>
  <c r="E27" i="18"/>
  <c r="D27" i="18"/>
  <c r="C27" i="18"/>
  <c r="F22" i="18"/>
  <c r="E22" i="18"/>
  <c r="D22" i="18"/>
  <c r="C22" i="18"/>
  <c r="E16" i="18"/>
  <c r="D16" i="18"/>
  <c r="C16" i="18"/>
  <c r="F12" i="18"/>
  <c r="E12" i="18"/>
  <c r="D12" i="18"/>
  <c r="C12" i="18"/>
  <c r="F7" i="18"/>
  <c r="E7" i="18"/>
  <c r="D7" i="18"/>
  <c r="C7" i="18"/>
  <c r="J21" i="17"/>
  <c r="K21" i="17"/>
  <c r="F57" i="18"/>
  <c r="E57" i="18"/>
  <c r="D100" i="19"/>
  <c r="D119" i="19"/>
  <c r="D90" i="19"/>
  <c r="D86" i="19"/>
  <c r="D82" i="19"/>
  <c r="D79" i="19"/>
  <c r="K7" i="17"/>
  <c r="D49" i="19"/>
  <c r="D35" i="19"/>
  <c r="D26" i="19"/>
  <c r="D9" i="19"/>
  <c r="D57" i="18"/>
  <c r="D66" i="18" s="1"/>
  <c r="C57" i="18"/>
  <c r="C66" i="18" s="1"/>
  <c r="C100" i="19"/>
  <c r="C90" i="19"/>
  <c r="C86" i="19"/>
  <c r="C82" i="19"/>
  <c r="J9" i="17" s="1"/>
  <c r="C79" i="19"/>
  <c r="J8" i="17" s="1"/>
  <c r="C72" i="19"/>
  <c r="J7" i="17" s="1"/>
  <c r="C49" i="19"/>
  <c r="C35" i="19"/>
  <c r="C26" i="19"/>
  <c r="C9" i="19"/>
  <c r="C119" i="19"/>
  <c r="E66" i="18" l="1"/>
  <c r="K9" i="17"/>
  <c r="K8" i="17"/>
  <c r="F66" i="18"/>
  <c r="F10" i="18"/>
  <c r="D32" i="20"/>
  <c r="J14" i="17"/>
  <c r="C45" i="20"/>
  <c r="D10" i="18"/>
  <c r="D43" i="18" s="1"/>
  <c r="D46" i="20"/>
  <c r="F42" i="18"/>
  <c r="D45" i="20"/>
  <c r="D42" i="18"/>
  <c r="C42" i="18"/>
  <c r="E42" i="18"/>
  <c r="D33" i="20"/>
  <c r="D20" i="20"/>
  <c r="D40" i="19"/>
  <c r="C32" i="20"/>
  <c r="C33" i="20"/>
  <c r="C19" i="20"/>
  <c r="C10" i="18"/>
  <c r="C43" i="18" s="1"/>
  <c r="C69" i="19"/>
  <c r="C114" i="19" s="1"/>
  <c r="C40" i="19"/>
  <c r="C46" i="20"/>
  <c r="D19" i="20"/>
  <c r="C20" i="20"/>
  <c r="E10" i="18"/>
  <c r="C8" i="19"/>
  <c r="D8" i="19"/>
  <c r="D69" i="19"/>
  <c r="K14" i="17" l="1"/>
  <c r="D114" i="19"/>
  <c r="F43" i="18"/>
  <c r="F44" i="18" s="1"/>
  <c r="E43" i="18"/>
  <c r="D46" i="18"/>
  <c r="D44" i="18"/>
  <c r="D48" i="18" s="1"/>
  <c r="D53" i="18" s="1"/>
  <c r="C66" i="19"/>
  <c r="C121" i="19" s="1"/>
  <c r="D45" i="18"/>
  <c r="C48" i="20"/>
  <c r="C51" i="20" s="1"/>
  <c r="C47" i="20"/>
  <c r="C45" i="18"/>
  <c r="D47" i="20"/>
  <c r="D66" i="19"/>
  <c r="C44" i="18"/>
  <c r="C48" i="18" s="1"/>
  <c r="C49" i="18" s="1"/>
  <c r="C46" i="18"/>
  <c r="D48" i="20"/>
  <c r="D50" i="20" l="1"/>
  <c r="D51" i="20"/>
  <c r="D121" i="19"/>
  <c r="F48" i="18"/>
  <c r="F53" i="18" s="1"/>
  <c r="E44" i="18"/>
  <c r="C52" i="20"/>
  <c r="F45" i="18"/>
  <c r="F46" i="18"/>
  <c r="E46" i="18"/>
  <c r="E45" i="18"/>
  <c r="D50" i="18"/>
  <c r="D56" i="18"/>
  <c r="D67" i="18" s="1"/>
  <c r="D49" i="18"/>
  <c r="F50" i="18"/>
  <c r="F49" i="18"/>
  <c r="C50" i="18"/>
  <c r="C56" i="18"/>
  <c r="C67" i="18" s="1"/>
  <c r="C53" i="18"/>
  <c r="D52" i="20" l="1"/>
  <c r="F56" i="18"/>
  <c r="E48" i="18"/>
  <c r="D55" i="20" l="1"/>
  <c r="F67" i="18"/>
  <c r="E50" i="18"/>
  <c r="E49" i="18"/>
  <c r="E56" i="18"/>
  <c r="E53" i="18"/>
  <c r="E67" i="18" l="1"/>
</calcChain>
</file>

<file path=xl/sharedStrings.xml><?xml version="1.0" encoding="utf-8"?>
<sst xmlns="http://schemas.openxmlformats.org/spreadsheetml/2006/main" count="337" uniqueCount="300">
  <si>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</si>
  <si>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</si>
  <si>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</si>
  <si>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</si>
  <si>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</si>
  <si>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</si>
  <si>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</si>
  <si>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</si>
  <si>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</si>
  <si>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</si>
  <si>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</si>
  <si>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</si>
  <si>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</si>
  <si>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</si>
  <si>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</si>
  <si>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</si>
  <si>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</si>
  <si>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</si>
  <si>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</si>
  <si>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</si>
  <si>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</si>
  <si>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</si>
  <si>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</si>
  <si>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</si>
  <si>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</si>
  <si>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</si>
  <si>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</si>
  <si>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</si>
  <si>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</si>
  <si>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</si>
  <si>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</si>
  <si>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</si>
  <si>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</si>
  <si>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</si>
  <si>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</si>
  <si>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</si>
  <si>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</si>
  <si>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</si>
  <si>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</si>
  <si>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</si>
  <si>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</si>
  <si>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</si>
  <si>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</si>
  <si>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</si>
  <si>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</si>
  <si>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</si>
  <si>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</si>
  <si>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</si>
  <si>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</si>
  <si>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</si>
  <si>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</si>
  <si>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</si>
  <si>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</si>
  <si>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</si>
  <si>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</si>
  <si>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</si>
  <si>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</si>
  <si>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</si>
  <si>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</si>
  <si>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</si>
  <si>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</si>
  <si>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</si>
  <si>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</si>
  <si>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</si>
  <si>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</si>
  <si>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</si>
  <si>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</si>
  <si>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</si>
  <si>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</si>
  <si>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</si>
  <si>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</si>
  <si>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</si>
  <si>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</si>
  <si>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</si>
  <si>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</si>
  <si>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</si>
  <si>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</si>
  <si>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</si>
  <si>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</si>
  <si>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</si>
  <si>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</si>
  <si>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</si>
  <si>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</si>
  <si>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</si>
  <si>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</si>
  <si>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</si>
  <si>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</si>
  <si>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</si>
  <si>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</si>
  <si>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</si>
  <si>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</si>
  <si>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</si>
  <si>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</si>
  <si>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</si>
  <si>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</si>
  <si>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</si>
  <si>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</si>
  <si>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</si>
  <si>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</si>
  <si>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</si>
  <si>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</si>
  <si>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</si>
  <si>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</si>
  <si>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</si>
  <si>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</si>
  <si>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</si>
  <si>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</si>
  <si>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</si>
  <si>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</si>
  <si>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</si>
  <si>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</si>
  <si>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</si>
  <si>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</si>
  <si>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</si>
  <si>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</si>
  <si>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</si>
  <si>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</si>
  <si>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</si>
  <si>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</si>
  <si>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</si>
  <si>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</si>
  <si>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</si>
  <si>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</si>
  <si>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</si>
  <si>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</si>
  <si>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</si>
  <si>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</si>
  <si>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</si>
  <si>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</si>
  <si>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</si>
  <si>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</si>
  <si>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</si>
  <si>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</si>
  <si>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</si>
  <si>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</si>
  <si>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</si>
  <si>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</si>
  <si>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</si>
  <si>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</si>
  <si>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</si>
  <si>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</si>
  <si>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</si>
  <si>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</si>
  <si>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</si>
  <si>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</si>
  <si>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</si>
  <si>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</si>
  <si>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</si>
  <si>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</si>
  <si>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</si>
  <si>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</si>
  <si>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</si>
  <si>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</si>
  <si>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</si>
  <si>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</si>
  <si>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</si>
  <si>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</si>
  <si>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</si>
  <si>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</si>
  <si>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</si>
  <si>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</si>
  <si>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</si>
  <si>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</si>
  <si>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</si>
  <si>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</si>
  <si>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</si>
  <si>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</si>
  <si>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</si>
  <si>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</si>
  <si>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</si>
  <si>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</si>
  <si>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</si>
  <si>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</si>
  <si>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</si>
  <si>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</si>
  <si>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Quarter</t>
  </si>
  <si>
    <t>Cummulative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</si>
  <si>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</si>
  <si>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</si>
  <si>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</si>
  <si>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</si>
  <si>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</si>
  <si>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</si>
  <si>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</si>
  <si>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</si>
  <si>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</si>
  <si>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</si>
  <si>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</si>
  <si>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</si>
  <si>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</si>
  <si>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</si>
  <si>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</si>
  <si>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</si>
  <si>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</si>
  <si>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</si>
  <si>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</si>
  <si>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</si>
  <si>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</si>
  <si>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</si>
  <si>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</si>
  <si>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</si>
  <si>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</si>
  <si>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</si>
  <si>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</si>
  <si>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</si>
  <si>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</si>
  <si>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</si>
  <si>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</si>
  <si>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</si>
  <si>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</si>
  <si>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</si>
  <si>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</si>
  <si>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</si>
  <si>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</si>
  <si>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</si>
  <si>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</si>
  <si>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</si>
  <si>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</si>
  <si>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</si>
  <si>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</si>
  <si>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</si>
  <si>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</si>
  <si>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</si>
  <si>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</si>
  <si>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</si>
  <si>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</si>
  <si>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</si>
  <si>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</si>
  <si>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</si>
  <si>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</si>
  <si>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</si>
  <si>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</si>
  <si>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</si>
  <si>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</si>
  <si>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</si>
  <si>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</si>
  <si>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</si>
  <si>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</si>
  <si>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</si>
  <si>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</si>
  <si>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</si>
  <si>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</si>
  <si>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</si>
  <si>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</si>
  <si>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</si>
  <si>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</si>
  <si>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</si>
  <si>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</si>
  <si>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>Quarterly financial report TFI-POD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</si>
  <si>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</si>
  <si>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</si>
  <si>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</si>
  <si>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</si>
  <si>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</si>
  <si>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</si>
  <si>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</si>
  <si>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</si>
  <si>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</si>
  <si>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</si>
  <si>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</si>
  <si>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</si>
  <si>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</si>
  <si>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</si>
  <si>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</si>
  <si>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</si>
  <si>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</si>
  <si>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</si>
  <si>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</si>
  <si>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</si>
  <si>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</si>
  <si>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</si>
  <si>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</si>
  <si>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</si>
  <si>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</si>
  <si>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</si>
  <si>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</si>
  <si>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</si>
  <si>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</si>
  <si>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</si>
  <si>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</si>
  <si>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</si>
  <si>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</si>
  <si>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</si>
  <si>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</si>
  <si>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</si>
  <si>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</si>
  <si>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</si>
  <si>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</si>
  <si>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</si>
  <si>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</si>
  <si>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</si>
  <si>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</si>
  <si>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</si>
  <si>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</si>
  <si>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</si>
  <si>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</si>
  <si>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</si>
  <si>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</si>
  <si>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as of 31.12.2017.</t>
  </si>
  <si>
    <t>period 1.1.2017. to 31.12.2017.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</si>
</sst>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6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</xf>
    <xf numFmtId="0" fontId="10" fillId="0" borderId="0"/>
    <xf numFmtId="0" fontId="14" fillId="0" borderId="0">
      <alignment vertical="top"/>
    </xf>
    <xf numFmtId="0" fontId="3" fillId="0" borderId="0"/>
    <xf numFmtId="0" fontId="25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</cellStyleXfs>
  <cellXfs count="291">
    <xf numFmtId="0" fontId="0" fillId="0" borderId="0" xfId="0"/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164" fontId="7" fillId="0" borderId="5" xfId="0" applyNumberFormat="1" applyFont="1" applyFill="1" applyBorder="1" applyAlignment="1">
      <alignment horizontal="center" vertical="center"/>
    </xf>
    <xf numFmtId="0" fontId="10" fillId="0" borderId="0" xfId="3" applyFont="1" applyAlignment="1"/>
    <xf numFmtId="0" fontId="4" fillId="0" borderId="0" xfId="3" applyFont="1" applyAlignment="1"/>
    <xf numFmtId="0" fontId="10" fillId="0" borderId="6" xfId="3" applyFont="1" applyFill="1" applyBorder="1" applyAlignment="1" applyProtection="1">
      <alignment horizontal="center" vertical="center"/>
      <protection locked="0" hidden="1"/>
    </xf>
    <xf numFmtId="0" fontId="7" fillId="0" borderId="0" xfId="3" applyFont="1" applyFill="1" applyBorder="1" applyAlignment="1" applyProtection="1">
      <alignment horizontal="left" vertical="center"/>
      <protection hidden="1"/>
    </xf>
    <xf numFmtId="0" fontId="8" fillId="0" borderId="0" xfId="3" applyFont="1" applyFill="1" applyBorder="1" applyAlignment="1" applyProtection="1">
      <alignment horizontal="center" vertical="center" wrapText="1"/>
      <protection hidden="1"/>
    </xf>
    <xf numFmtId="0" fontId="10" fillId="0" borderId="0" xfId="3" applyFont="1" applyBorder="1" applyAlignment="1" applyProtection="1">
      <protection hidden="1"/>
    </xf>
    <xf numFmtId="0" fontId="17" fillId="0" borderId="0" xfId="3" applyFont="1" applyBorder="1" applyAlignment="1" applyProtection="1">
      <alignment horizontal="right" vertical="center" wrapText="1"/>
      <protection hidden="1"/>
    </xf>
    <xf numFmtId="0" fontId="17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7" fillId="0" borderId="0" xfId="3" applyFont="1" applyFill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horizontal="left"/>
      <protection hidden="1"/>
    </xf>
    <xf numFmtId="0" fontId="10" fillId="0" borderId="0" xfId="3" applyFont="1" applyBorder="1" applyAlignment="1" applyProtection="1">
      <alignment vertical="top"/>
      <protection hidden="1"/>
    </xf>
    <xf numFmtId="0" fontId="10" fillId="0" borderId="0" xfId="3" applyFont="1" applyBorder="1" applyAlignment="1" applyProtection="1">
      <alignment horizontal="right"/>
      <protection hidden="1"/>
    </xf>
    <xf numFmtId="0" fontId="7" fillId="0" borderId="0" xfId="3" applyFont="1" applyFill="1" applyBorder="1" applyAlignment="1" applyProtection="1">
      <alignment horizontal="right" vertical="center"/>
      <protection locked="0" hidden="1"/>
    </xf>
    <xf numFmtId="0" fontId="10" fillId="0" borderId="0" xfId="3" applyFont="1" applyFill="1" applyBorder="1" applyAlignment="1" applyProtection="1">
      <protection hidden="1"/>
    </xf>
    <xf numFmtId="0" fontId="10" fillId="0" borderId="0" xfId="3" applyFont="1" applyBorder="1" applyAlignment="1" applyProtection="1">
      <alignment horizontal="center" vertical="center"/>
      <protection locked="0" hidden="1"/>
    </xf>
    <xf numFmtId="0" fontId="10" fillId="0" borderId="0" xfId="3" applyFont="1" applyBorder="1" applyAlignment="1" applyProtection="1">
      <alignment horizontal="right" vertical="top"/>
      <protection hidden="1"/>
    </xf>
    <xf numFmtId="0" fontId="10" fillId="0" borderId="0" xfId="3" applyFont="1" applyBorder="1" applyAlignment="1"/>
    <xf numFmtId="0" fontId="10" fillId="0" borderId="0" xfId="3" applyFont="1" applyBorder="1" applyAlignment="1" applyProtection="1">
      <alignment horizontal="left" vertical="top"/>
      <protection hidden="1"/>
    </xf>
    <xf numFmtId="0" fontId="10" fillId="0" borderId="7" xfId="3" applyFont="1" applyBorder="1" applyAlignment="1" applyProtection="1">
      <protection hidden="1"/>
    </xf>
    <xf numFmtId="0" fontId="10" fillId="0" borderId="0" xfId="3" applyFont="1" applyBorder="1" applyAlignment="1" applyProtection="1">
      <alignment vertical="center"/>
      <protection hidden="1"/>
    </xf>
    <xf numFmtId="0" fontId="10" fillId="0" borderId="8" xfId="3" applyFont="1" applyBorder="1" applyAlignment="1" applyProtection="1">
      <protection hidden="1"/>
    </xf>
    <xf numFmtId="0" fontId="10" fillId="0" borderId="8" xfId="3" applyFont="1" applyBorder="1" applyAlignment="1"/>
    <xf numFmtId="164" fontId="22" fillId="0" borderId="1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0" fontId="10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5" fillId="0" borderId="1" xfId="0" applyNumberFormat="1" applyFont="1" applyFill="1" applyBorder="1" applyAlignment="1" applyProtection="1">
      <alignment vertical="center"/>
      <protection hidden="1"/>
    </xf>
    <xf numFmtId="0" fontId="19" fillId="0" borderId="9" xfId="0" applyFont="1" applyFill="1" applyBorder="1" applyAlignment="1">
      <alignment vertical="center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3" fontId="5" fillId="0" borderId="4" xfId="0" applyNumberFormat="1" applyFont="1" applyFill="1" applyBorder="1" applyAlignment="1" applyProtection="1">
      <alignment vertic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5" applyFont="1" applyFill="1" applyBorder="1" applyAlignment="1">
      <alignment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/>
    </xf>
    <xf numFmtId="0" fontId="10" fillId="0" borderId="7" xfId="3" applyFont="1" applyBorder="1" applyAlignment="1"/>
    <xf numFmtId="0" fontId="10" fillId="0" borderId="12" xfId="3" applyFont="1" applyBorder="1" applyAlignment="1"/>
    <xf numFmtId="0" fontId="8" fillId="0" borderId="13" xfId="3" applyFont="1" applyFill="1" applyBorder="1" applyAlignment="1" applyProtection="1">
      <alignment horizontal="left" vertical="center" wrapText="1"/>
      <protection hidden="1"/>
    </xf>
    <xf numFmtId="0" fontId="10" fillId="0" borderId="13" xfId="3" applyFont="1" applyBorder="1" applyAlignment="1" applyProtection="1">
      <alignment horizontal="left" vertical="center" wrapText="1"/>
      <protection hidden="1"/>
    </xf>
    <xf numFmtId="0" fontId="17" fillId="0" borderId="0" xfId="3" applyFont="1" applyBorder="1" applyAlignment="1" applyProtection="1">
      <alignment horizontal="right"/>
      <protection hidden="1"/>
    </xf>
    <xf numFmtId="0" fontId="10" fillId="0" borderId="13" xfId="3" applyFont="1" applyFill="1" applyBorder="1" applyAlignment="1" applyProtection="1">
      <protection hidden="1"/>
    </xf>
    <xf numFmtId="0" fontId="10" fillId="0" borderId="13" xfId="3" applyFont="1" applyBorder="1" applyAlignment="1" applyProtection="1">
      <alignment wrapText="1"/>
      <protection hidden="1"/>
    </xf>
    <xf numFmtId="0" fontId="10" fillId="0" borderId="13" xfId="3" applyFont="1" applyBorder="1" applyAlignment="1" applyProtection="1">
      <protection hidden="1"/>
    </xf>
    <xf numFmtId="0" fontId="8" fillId="0" borderId="0" xfId="3" applyFont="1" applyBorder="1" applyAlignment="1" applyProtection="1">
      <protection hidden="1"/>
    </xf>
    <xf numFmtId="0" fontId="10" fillId="0" borderId="13" xfId="3" applyFont="1" applyBorder="1" applyAlignment="1" applyProtection="1">
      <alignment horizontal="left" vertical="top" wrapText="1"/>
      <protection hidden="1"/>
    </xf>
    <xf numFmtId="0" fontId="10" fillId="0" borderId="13" xfId="3" applyFont="1" applyBorder="1" applyAlignment="1" applyProtection="1">
      <alignment horizontal="left" vertical="top" indent="2"/>
      <protection hidden="1"/>
    </xf>
    <xf numFmtId="0" fontId="10" fillId="0" borderId="13" xfId="3" applyFont="1" applyBorder="1" applyAlignment="1" applyProtection="1">
      <alignment horizontal="left" vertical="top" wrapText="1" indent="2"/>
      <protection hidden="1"/>
    </xf>
    <xf numFmtId="49" fontId="7" fillId="0" borderId="13" xfId="3" applyNumberFormat="1" applyFont="1" applyBorder="1" applyAlignment="1" applyProtection="1">
      <alignment horizontal="center" vertical="center"/>
      <protection locked="0" hidden="1"/>
    </xf>
    <xf numFmtId="0" fontId="10" fillId="0" borderId="13" xfId="3" applyFont="1" applyBorder="1" applyAlignment="1" applyProtection="1">
      <alignment horizontal="left"/>
      <protection hidden="1"/>
    </xf>
    <xf numFmtId="0" fontId="10" fillId="0" borderId="12" xfId="3" applyFont="1" applyBorder="1" applyAlignment="1" applyProtection="1">
      <protection hidden="1"/>
    </xf>
    <xf numFmtId="0" fontId="10" fillId="0" borderId="13" xfId="3" applyFont="1" applyFill="1" applyBorder="1" applyAlignment="1" applyProtection="1">
      <alignment vertical="center"/>
      <protection hidden="1"/>
    </xf>
    <xf numFmtId="0" fontId="10" fillId="0" borderId="14" xfId="3" applyFont="1" applyBorder="1" applyAlignment="1" applyProtection="1">
      <protection hidden="1"/>
    </xf>
    <xf numFmtId="0" fontId="10" fillId="0" borderId="15" xfId="3" applyFont="1" applyFill="1" applyBorder="1" applyAlignment="1" applyProtection="1">
      <protection hidden="1"/>
    </xf>
    <xf numFmtId="0" fontId="10" fillId="0" borderId="16" xfId="3" applyFont="1" applyFill="1" applyBorder="1" applyAlignment="1" applyProtection="1">
      <protection hidden="1"/>
    </xf>
    <xf numFmtId="14" fontId="7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10" fillId="0" borderId="0" xfId="3" applyFont="1" applyFill="1" applyBorder="1" applyAlignment="1"/>
    <xf numFmtId="49" fontId="7" fillId="0" borderId="0" xfId="3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vertical="top"/>
      <protection hidden="1"/>
    </xf>
    <xf numFmtId="0" fontId="7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7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/>
    </xf>
    <xf numFmtId="0" fontId="12" fillId="0" borderId="20" xfId="0" applyFont="1" applyFill="1" applyBorder="1" applyAlignment="1" applyProtection="1">
      <alignment vertical="center" wrapText="1"/>
      <protection hidden="1"/>
    </xf>
    <xf numFmtId="0" fontId="12" fillId="0" borderId="21" xfId="0" applyFont="1" applyFill="1" applyBorder="1" applyAlignment="1" applyProtection="1">
      <alignment vertical="center" wrapText="1"/>
      <protection hidden="1"/>
    </xf>
    <xf numFmtId="0" fontId="12" fillId="0" borderId="23" xfId="0" applyFont="1" applyFill="1" applyBorder="1" applyAlignment="1" applyProtection="1">
      <alignment vertical="center" wrapText="1"/>
      <protection hidden="1"/>
    </xf>
    <xf numFmtId="0" fontId="7" fillId="0" borderId="20" xfId="0" applyFont="1" applyFill="1" applyBorder="1" applyAlignment="1" applyProtection="1">
      <alignment horizontal="center" vertical="center" wrapText="1"/>
      <protection hidden="1"/>
    </xf>
    <xf numFmtId="0" fontId="7" fillId="0" borderId="2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19" fillId="0" borderId="16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 wrapText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0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8" fillId="0" borderId="19" xfId="0" applyFont="1" applyFill="1" applyBorder="1" applyAlignment="1">
      <alignment horizontal="left" vertical="center" wrapText="1"/>
    </xf>
    <xf numFmtId="49" fontId="7" fillId="0" borderId="10" xfId="3" applyNumberFormat="1" applyFont="1" applyFill="1" applyBorder="1" applyAlignment="1" applyProtection="1">
      <alignment horizontal="right" vertical="center"/>
      <protection locked="0" hidden="1"/>
    </xf>
    <xf numFmtId="0" fontId="12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left" vertical="center" wrapText="1"/>
    </xf>
    <xf numFmtId="0" fontId="12" fillId="0" borderId="28" xfId="0" applyFont="1" applyFill="1" applyBorder="1" applyAlignment="1">
      <alignment vertical="center"/>
    </xf>
    <xf numFmtId="3" fontId="13" fillId="0" borderId="0" xfId="0" applyNumberFormat="1" applyFont="1" applyFill="1" applyAlignment="1">
      <alignment vertical="center"/>
    </xf>
    <xf numFmtId="3" fontId="5" fillId="0" borderId="5" xfId="0" applyNumberFormat="1" applyFont="1" applyFill="1" applyBorder="1" applyAlignment="1" applyProtection="1">
      <alignment vertical="center"/>
      <protection hidden="1"/>
    </xf>
    <xf numFmtId="3" fontId="24" fillId="0" borderId="0" xfId="0" applyNumberFormat="1" applyFont="1" applyFill="1" applyAlignment="1">
      <alignment vertical="center"/>
    </xf>
    <xf numFmtId="0" fontId="8" fillId="0" borderId="17" xfId="0" applyFont="1" applyFill="1" applyBorder="1" applyAlignment="1">
      <alignment horizontal="left" vertical="center" wrapText="1"/>
    </xf>
    <xf numFmtId="0" fontId="27" fillId="0" borderId="0" xfId="14" applyFont="1" applyFill="1" applyBorder="1" applyProtection="1"/>
    <xf numFmtId="0" fontId="26" fillId="0" borderId="0" xfId="17" applyFont="1" applyFill="1" applyBorder="1"/>
    <xf numFmtId="37" fontId="26" fillId="0" borderId="0" xfId="17" applyNumberFormat="1" applyFont="1" applyFill="1" applyBorder="1" applyProtection="1"/>
    <xf numFmtId="0" fontId="0" fillId="0" borderId="0" xfId="0" applyFill="1" applyBorder="1"/>
    <xf numFmtId="37" fontId="27" fillId="0" borderId="0" xfId="17" applyNumberFormat="1" applyFont="1" applyFill="1" applyBorder="1" applyProtection="1"/>
    <xf numFmtId="37" fontId="27" fillId="0" borderId="0" xfId="14" applyNumberFormat="1" applyFont="1" applyFill="1" applyBorder="1" applyProtection="1"/>
    <xf numFmtId="3" fontId="0" fillId="0" borderId="0" xfId="0" applyNumberFormat="1" applyFill="1" applyBorder="1"/>
    <xf numFmtId="1" fontId="7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locked="0" hidden="1"/>
    </xf>
    <xf numFmtId="0" fontId="8" fillId="0" borderId="17" xfId="0" applyFont="1" applyFill="1" applyBorder="1" applyAlignment="1">
      <alignment horizontal="left" vertical="center" wrapText="1"/>
    </xf>
    <xf numFmtId="0" fontId="7" fillId="0" borderId="23" xfId="0" applyFont="1" applyFill="1" applyBorder="1" applyAlignment="1">
      <alignment horizontal="left" vertical="center" wrapText="1"/>
    </xf>
    <xf numFmtId="0" fontId="0" fillId="0" borderId="28" xfId="0" applyFill="1" applyBorder="1"/>
    <xf numFmtId="0" fontId="7" fillId="0" borderId="12" xfId="0" applyFont="1" applyFill="1" applyBorder="1" applyAlignment="1">
      <alignment horizontal="left" vertical="center" wrapText="1"/>
    </xf>
    <xf numFmtId="0" fontId="7" fillId="0" borderId="32" xfId="0" applyFont="1" applyFill="1" applyBorder="1" applyAlignment="1">
      <alignment horizontal="left" vertical="center" wrapText="1"/>
    </xf>
    <xf numFmtId="0" fontId="8" fillId="0" borderId="6" xfId="3" applyFont="1" applyFill="1" applyBorder="1" applyAlignment="1" applyProtection="1">
      <alignment vertical="center"/>
      <protection hidden="1"/>
    </xf>
    <xf numFmtId="0" fontId="10" fillId="0" borderId="6" xfId="3" applyFont="1" applyBorder="1" applyAlignment="1" applyProtection="1">
      <protection hidden="1"/>
    </xf>
    <xf numFmtId="0" fontId="10" fillId="0" borderId="6" xfId="3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wrapText="1"/>
      <protection hidden="1"/>
    </xf>
    <xf numFmtId="0" fontId="10" fillId="0" borderId="0" xfId="3" applyFont="1" applyBorder="1" applyAlignment="1" applyProtection="1">
      <alignment horizontal="right" wrapText="1"/>
      <protection hidden="1"/>
    </xf>
    <xf numFmtId="0" fontId="8" fillId="0" borderId="0" xfId="0" applyFont="1" applyBorder="1" applyAlignment="1"/>
    <xf numFmtId="0" fontId="10" fillId="0" borderId="6" xfId="3" applyFont="1" applyBorder="1" applyAlignment="1"/>
    <xf numFmtId="0" fontId="8" fillId="0" borderId="6" xfId="0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vertical="top"/>
      <protection hidden="1"/>
    </xf>
    <xf numFmtId="0" fontId="7" fillId="0" borderId="6" xfId="3" applyFont="1" applyFill="1" applyBorder="1" applyAlignment="1" applyProtection="1">
      <alignment horizontal="right" vertical="center"/>
      <protection locked="0" hidden="1"/>
    </xf>
    <xf numFmtId="0" fontId="10" fillId="0" borderId="6" xfId="3" applyFont="1" applyBorder="1" applyAlignment="1" applyProtection="1">
      <alignment horizontal="left" vertical="top"/>
      <protection hidden="1"/>
    </xf>
    <xf numFmtId="0" fontId="10" fillId="0" borderId="6" xfId="3" applyFont="1" applyBorder="1" applyAlignment="1" applyProtection="1">
      <alignment horizontal="left"/>
      <protection hidden="1"/>
    </xf>
    <xf numFmtId="0" fontId="7" fillId="0" borderId="6" xfId="3" applyFont="1" applyBorder="1" applyAlignment="1" applyProtection="1">
      <alignment vertical="center"/>
      <protection hidden="1"/>
    </xf>
    <xf numFmtId="0" fontId="10" fillId="0" borderId="6" xfId="3" applyFont="1" applyFill="1" applyBorder="1" applyAlignment="1" applyProtection="1">
      <alignment horizontal="right" vertical="top" wrapText="1"/>
      <protection hidden="1"/>
    </xf>
    <xf numFmtId="0" fontId="8" fillId="0" borderId="13" xfId="0" applyFont="1" applyBorder="1" applyAlignment="1" applyProtection="1">
      <protection hidden="1"/>
    </xf>
    <xf numFmtId="0" fontId="7" fillId="0" borderId="13" xfId="0" applyFont="1" applyFill="1" applyBorder="1" applyAlignment="1" applyProtection="1">
      <alignment horizontal="right" vertical="center"/>
      <protection locked="0" hidden="1"/>
    </xf>
    <xf numFmtId="0" fontId="8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8" fillId="0" borderId="0" xfId="5" applyFont="1" applyBorder="1" applyAlignment="1" applyProtection="1">
      <alignment vertical="center"/>
      <protection hidden="1"/>
    </xf>
    <xf numFmtId="0" fontId="18" fillId="0" borderId="13" xfId="5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5" fillId="0" borderId="0" xfId="0" applyNumberFormat="1" applyFont="1" applyFill="1" applyBorder="1" applyAlignment="1" applyProtection="1">
      <alignment vertical="center"/>
      <protection locked="0"/>
    </xf>
    <xf numFmtId="3" fontId="5" fillId="0" borderId="0" xfId="0" applyNumberFormat="1" applyFont="1" applyFill="1" applyBorder="1" applyAlignment="1" applyProtection="1">
      <alignment vertical="center"/>
      <protection hidden="1"/>
    </xf>
    <xf numFmtId="3" fontId="4" fillId="0" borderId="0" xfId="0" applyNumberFormat="1" applyFont="1" applyFill="1" applyBorder="1"/>
    <xf numFmtId="0" fontId="8" fillId="0" borderId="17" xfId="0" applyFont="1" applyFill="1" applyBorder="1" applyAlignment="1">
      <alignment horizontal="left" vertical="center" wrapText="1"/>
    </xf>
    <xf numFmtId="0" fontId="0" fillId="0" borderId="13" xfId="0" applyFill="1" applyBorder="1"/>
    <xf numFmtId="3" fontId="5" fillId="0" borderId="1" xfId="0" applyNumberFormat="1" applyFont="1" applyFill="1" applyBorder="1" applyAlignment="1" applyProtection="1">
      <alignment vertical="center"/>
      <protection hidden="1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0" fillId="0" borderId="0" xfId="0" applyNumberFormat="1" applyFill="1"/>
    <xf numFmtId="3" fontId="5" fillId="0" borderId="1" xfId="25" applyNumberFormat="1" applyFont="1" applyFill="1" applyBorder="1"/>
    <xf numFmtId="3" fontId="7" fillId="0" borderId="10" xfId="1" applyNumberFormat="1" applyFont="1" applyFill="1" applyBorder="1" applyAlignment="1" applyProtection="1">
      <alignment horizontal="right"/>
      <protection locked="0" hidden="1"/>
    </xf>
    <xf numFmtId="0" fontId="8" fillId="0" borderId="0" xfId="3" applyFont="1" applyFill="1" applyBorder="1" applyAlignment="1" applyProtection="1">
      <alignment vertical="center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17" xfId="0" applyFont="1" applyFill="1" applyBorder="1" applyAlignment="1">
      <alignment horizontal="left" vertical="center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 applyProtection="1">
      <alignment horizontal="right" vertical="center"/>
      <protection hidden="1"/>
    </xf>
    <xf numFmtId="0" fontId="8" fillId="0" borderId="13" xfId="0" applyFont="1" applyBorder="1" applyAlignment="1" applyProtection="1">
      <alignment horizontal="right"/>
      <protection hidden="1"/>
    </xf>
    <xf numFmtId="0" fontId="9" fillId="0" borderId="24" xfId="2" applyFill="1" applyBorder="1" applyAlignment="1" applyProtection="1">
      <protection locked="0" hidden="1"/>
    </xf>
    <xf numFmtId="0" fontId="7" fillId="0" borderId="15" xfId="0" applyFont="1" applyFill="1" applyBorder="1" applyAlignment="1" applyProtection="1">
      <protection locked="0" hidden="1"/>
    </xf>
    <xf numFmtId="0" fontId="7" fillId="0" borderId="16" xfId="0" applyFont="1" applyFill="1" applyBorder="1" applyAlignment="1" applyProtection="1">
      <protection locked="0" hidden="1"/>
    </xf>
    <xf numFmtId="0" fontId="7" fillId="0" borderId="6" xfId="3" applyFont="1" applyFill="1" applyBorder="1" applyAlignment="1" applyProtection="1">
      <alignment horizontal="left" vertical="center" wrapText="1"/>
      <protection hidden="1"/>
    </xf>
    <xf numFmtId="0" fontId="7" fillId="0" borderId="0" xfId="3" applyFont="1" applyFill="1" applyBorder="1" applyAlignment="1" applyProtection="1">
      <alignment horizontal="left" vertical="center" wrapText="1"/>
      <protection hidden="1"/>
    </xf>
    <xf numFmtId="0" fontId="7" fillId="0" borderId="13" xfId="3" applyFont="1" applyFill="1" applyBorder="1" applyAlignment="1" applyProtection="1">
      <alignment horizontal="left" vertical="center" wrapText="1"/>
      <protection hidden="1"/>
    </xf>
    <xf numFmtId="0" fontId="16" fillId="0" borderId="6" xfId="3" applyFont="1" applyBorder="1" applyAlignment="1" applyProtection="1">
      <alignment horizontal="center" vertical="center" wrapText="1"/>
      <protection hidden="1"/>
    </xf>
    <xf numFmtId="0" fontId="16" fillId="0" borderId="0" xfId="3" applyFont="1" applyBorder="1" applyAlignment="1" applyProtection="1">
      <alignment horizontal="center" vertical="center" wrapText="1"/>
      <protection hidden="1"/>
    </xf>
    <xf numFmtId="0" fontId="16" fillId="0" borderId="13" xfId="3" applyFont="1" applyBorder="1" applyAlignment="1" applyProtection="1">
      <alignment horizontal="center" vertical="center" wrapText="1"/>
      <protection hidden="1"/>
    </xf>
    <xf numFmtId="49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13" xfId="0" applyFont="1" applyBorder="1" applyAlignment="1" applyProtection="1">
      <alignment horizontal="right" wrapText="1"/>
      <protection hidden="1"/>
    </xf>
    <xf numFmtId="0" fontId="7" fillId="0" borderId="24" xfId="3" applyFont="1" applyFill="1" applyBorder="1" applyAlignment="1" applyProtection="1">
      <alignment horizontal="left" vertical="center"/>
      <protection locked="0" hidden="1"/>
    </xf>
    <xf numFmtId="0" fontId="8" fillId="0" borderId="15" xfId="3" applyFont="1" applyFill="1" applyBorder="1" applyAlignment="1">
      <alignment horizontal="left"/>
    </xf>
    <xf numFmtId="0" fontId="8" fillId="0" borderId="16" xfId="3" applyFont="1" applyFill="1" applyBorder="1" applyAlignment="1">
      <alignment horizontal="left"/>
    </xf>
    <xf numFmtId="49" fontId="7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8" fillId="0" borderId="6" xfId="0" applyFont="1" applyBorder="1" applyAlignment="1" applyProtection="1">
      <alignment horizontal="right" vertical="center" wrapText="1"/>
      <protection hidden="1"/>
    </xf>
    <xf numFmtId="0" fontId="8" fillId="0" borderId="0" xfId="0" applyFont="1" applyBorder="1" applyAlignment="1" applyProtection="1">
      <alignment horizontal="right" wrapText="1"/>
      <protection hidden="1"/>
    </xf>
    <xf numFmtId="0" fontId="8" fillId="0" borderId="6" xfId="0" applyFont="1" applyBorder="1" applyAlignment="1" applyProtection="1">
      <alignment horizontal="right" wrapText="1"/>
      <protection hidden="1"/>
    </xf>
    <xf numFmtId="0" fontId="7" fillId="0" borderId="24" xfId="0" applyFont="1" applyFill="1" applyBorder="1" applyAlignment="1" applyProtection="1">
      <alignment horizontal="left" vertical="center"/>
      <protection locked="0" hidden="1"/>
    </xf>
    <xf numFmtId="0" fontId="8" fillId="0" borderId="15" xfId="0" applyFont="1" applyFill="1" applyBorder="1" applyAlignment="1" applyProtection="1">
      <alignment horizontal="left"/>
    </xf>
    <xf numFmtId="0" fontId="8" fillId="0" borderId="16" xfId="0" applyFont="1" applyFill="1" applyBorder="1" applyAlignment="1" applyProtection="1">
      <alignment horizontal="left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right" vertical="center"/>
      <protection hidden="1"/>
    </xf>
    <xf numFmtId="1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2" fillId="0" borderId="24" xfId="2" applyFont="1" applyFill="1" applyBorder="1" applyAlignment="1" applyProtection="1">
      <protection locked="0" hidden="1"/>
    </xf>
    <xf numFmtId="0" fontId="12" fillId="0" borderId="15" xfId="0" applyFont="1" applyFill="1" applyBorder="1" applyAlignment="1" applyProtection="1">
      <protection locked="0" hidden="1"/>
    </xf>
    <xf numFmtId="0" fontId="12" fillId="0" borderId="16" xfId="0" applyFont="1" applyFill="1" applyBorder="1" applyAlignment="1" applyProtection="1">
      <protection locked="0"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10" fillId="0" borderId="0" xfId="3" applyFont="1" applyBorder="1" applyAlignment="1">
      <alignment horizontal="center"/>
    </xf>
    <xf numFmtId="0" fontId="10" fillId="0" borderId="13" xfId="3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8" fillId="0" borderId="29" xfId="0" applyFont="1" applyBorder="1" applyAlignment="1" applyProtection="1">
      <alignment horizontal="center" vertical="top"/>
      <protection hidden="1"/>
    </xf>
    <xf numFmtId="0" fontId="8" fillId="0" borderId="29" xfId="0" applyFont="1" applyBorder="1" applyAlignment="1">
      <alignment horizontal="center"/>
    </xf>
    <xf numFmtId="0" fontId="8" fillId="0" borderId="33" xfId="0" applyFont="1" applyBorder="1" applyAlignment="1"/>
    <xf numFmtId="0" fontId="10" fillId="0" borderId="15" xfId="3" applyFont="1" applyFill="1" applyBorder="1" applyAlignment="1" applyProtection="1">
      <alignment horizontal="center" vertical="top"/>
      <protection hidden="1"/>
    </xf>
    <xf numFmtId="0" fontId="10" fillId="0" borderId="15" xfId="3" applyFont="1" applyFill="1" applyBorder="1" applyAlignment="1" applyProtection="1">
      <alignment horizontal="center"/>
      <protection hidden="1"/>
    </xf>
    <xf numFmtId="0" fontId="8" fillId="0" borderId="13" xfId="0" applyFont="1" applyBorder="1" applyAlignment="1" applyProtection="1">
      <alignment horizontal="right" wrapText="1"/>
      <protection hidden="1"/>
    </xf>
    <xf numFmtId="49" fontId="32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2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2" fillId="0" borderId="16" xfId="3" applyNumberFormat="1" applyFont="1" applyFill="1" applyBorder="1" applyAlignment="1" applyProtection="1">
      <alignment horizontal="left" vertical="center"/>
      <protection locked="0" hidden="1"/>
    </xf>
    <xf numFmtId="49" fontId="7" fillId="0" borderId="24" xfId="3" applyNumberFormat="1" applyFont="1" applyFill="1" applyBorder="1" applyAlignment="1" applyProtection="1">
      <alignment horizontal="left" vertical="center"/>
      <protection locked="0" hidden="1"/>
    </xf>
    <xf numFmtId="49" fontId="7" fillId="0" borderId="15" xfId="3" applyNumberFormat="1" applyFont="1" applyFill="1" applyBorder="1" applyAlignment="1" applyProtection="1">
      <alignment horizontal="left" vertical="center"/>
      <protection locked="0" hidden="1"/>
    </xf>
    <xf numFmtId="0" fontId="29" fillId="0" borderId="16" xfId="3" applyFont="1" applyFill="1" applyBorder="1" applyAlignment="1">
      <alignment horizontal="left" vertical="center"/>
    </xf>
    <xf numFmtId="0" fontId="30" fillId="0" borderId="0" xfId="5" applyFont="1" applyBorder="1" applyAlignment="1" applyProtection="1">
      <alignment horizontal="left"/>
      <protection hidden="1"/>
    </xf>
    <xf numFmtId="0" fontId="31" fillId="0" borderId="0" xfId="5" applyFont="1" applyBorder="1" applyAlignment="1"/>
    <xf numFmtId="0" fontId="18" fillId="0" borderId="0" xfId="5" applyFont="1" applyBorder="1" applyAlignment="1" applyProtection="1">
      <alignment horizontal="left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5" fillId="0" borderId="25" xfId="3" applyFont="1" applyBorder="1" applyAlignment="1"/>
    <xf numFmtId="0" fontId="15" fillId="0" borderId="7" xfId="3" applyFont="1" applyBorder="1" applyAlignment="1"/>
    <xf numFmtId="0" fontId="8" fillId="0" borderId="0" xfId="3" applyFont="1" applyFill="1" applyBorder="1" applyAlignment="1" applyProtection="1">
      <alignment vertical="center"/>
      <protection hidden="1"/>
    </xf>
    <xf numFmtId="0" fontId="7" fillId="0" borderId="15" xfId="3" applyFont="1" applyFill="1" applyBorder="1" applyAlignment="1" applyProtection="1">
      <alignment horizontal="left" vertical="center"/>
      <protection locked="0" hidden="1"/>
    </xf>
    <xf numFmtId="0" fontId="7" fillId="0" borderId="16" xfId="3" applyFont="1" applyFill="1" applyBorder="1" applyAlignment="1" applyProtection="1">
      <alignment horizontal="left" vertical="center"/>
      <protection locked="0" hidden="1"/>
    </xf>
    <xf numFmtId="49" fontId="7" fillId="0" borderId="16" xfId="3" applyNumberFormat="1" applyFont="1" applyFill="1" applyBorder="1" applyAlignment="1" applyProtection="1">
      <alignment horizontal="left" vertical="center"/>
      <protection locked="0" hidden="1"/>
    </xf>
    <xf numFmtId="0" fontId="10" fillId="0" borderId="15" xfId="3" applyFont="1" applyFill="1" applyBorder="1" applyAlignment="1"/>
    <xf numFmtId="0" fontId="10" fillId="0" borderId="16" xfId="3" applyFont="1" applyFill="1" applyBorder="1" applyAlignment="1"/>
    <xf numFmtId="0" fontId="10" fillId="0" borderId="7" xfId="3" applyFont="1" applyBorder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15" xfId="0" applyFont="1" applyFill="1" applyBorder="1" applyAlignment="1" applyProtection="1">
      <alignment horizontal="center" vertical="top" wrapText="1"/>
      <protection hidden="1"/>
    </xf>
    <xf numFmtId="0" fontId="12" fillId="0" borderId="0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top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4" fillId="0" borderId="0" xfId="5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wrapText="1"/>
      <protection hidden="1"/>
    </xf>
    <xf numFmtId="0" fontId="12" fillId="0" borderId="20" xfId="0" applyFont="1" applyFill="1" applyBorder="1" applyAlignment="1" applyProtection="1">
      <alignment horizontal="left" vertical="center" wrapText="1"/>
      <protection hidden="1"/>
    </xf>
    <xf numFmtId="0" fontId="12" fillId="0" borderId="21" xfId="0" applyFont="1" applyFill="1" applyBorder="1" applyAlignment="1" applyProtection="1">
      <alignment horizontal="left" vertical="center" wrapText="1"/>
      <protection hidden="1"/>
    </xf>
    <xf numFmtId="0" fontId="12" fillId="0" borderId="23" xfId="0" applyFont="1" applyFill="1" applyBorder="1" applyAlignment="1" applyProtection="1">
      <alignment horizontal="left" vertical="center" wrapText="1"/>
      <protection hidden="1"/>
    </xf>
    <xf numFmtId="3" fontId="5" fillId="0" borderId="13" xfId="17" applyNumberFormat="1" applyFont="1" applyFill="1" applyBorder="1" applyProtection="1"/>
    <xf numFmtId="3" fontId="11" fillId="0" borderId="23" xfId="0" applyNumberFormat="1" applyFont="1" applyFill="1" applyBorder="1" applyAlignment="1" applyProtection="1">
      <alignment vertical="center" wrapText="1"/>
      <protection hidden="1"/>
    </xf>
    <xf numFmtId="3" fontId="11" fillId="0" borderId="11" xfId="0" applyNumberFormat="1" applyFont="1" applyFill="1" applyBorder="1" applyAlignment="1">
      <alignment horizontal="center" vertical="center" wrapText="1"/>
    </xf>
    <xf numFmtId="3" fontId="19" fillId="0" borderId="23" xfId="0" applyNumberFormat="1" applyFont="1" applyFill="1" applyBorder="1" applyAlignment="1">
      <alignment vertical="center" wrapText="1"/>
    </xf>
    <xf numFmtId="3" fontId="5" fillId="0" borderId="23" xfId="0" applyNumberFormat="1" applyFont="1" applyFill="1" applyBorder="1" applyAlignment="1">
      <alignment vertical="center" wrapText="1"/>
    </xf>
    <xf numFmtId="3" fontId="5" fillId="0" borderId="13" xfId="0" applyNumberFormat="1" applyFont="1" applyFill="1" applyBorder="1"/>
    <xf numFmtId="0" fontId="20" fillId="0" borderId="0" xfId="5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0" fillId="0" borderId="0" xfId="5" applyFont="1" applyFill="1" applyBorder="1" applyAlignment="1">
      <alignment horizontal="center" vertical="center" wrapText="1"/>
    </xf>
  </cellXfs>
  <cellStyles count="26">
    <cellStyle name="Comma 2" xfId="8"/>
    <cellStyle name="Comma 5 2" xfId="15"/>
    <cellStyle name="Comma 5 2 2" xfId="23"/>
    <cellStyle name="Hiperveza" xfId="2" builtinId="8"/>
    <cellStyle name="Hyperlink 2" xfId="16"/>
    <cellStyle name="Normal 15 2" xfId="17"/>
    <cellStyle name="Normal 15 2 2" xfId="24"/>
    <cellStyle name="Normal 2" xfId="9"/>
    <cellStyle name="Normal 27" xfId="10"/>
    <cellStyle name="Normal 3" xfId="6"/>
    <cellStyle name="Normal 3 2" xfId="21"/>
    <cellStyle name="Normal 4" xfId="14"/>
    <cellStyle name="Normal 4 2" xfId="22"/>
    <cellStyle name="Normal_TFI-POD" xfId="3"/>
    <cellStyle name="Normalno" xfId="0" builtinId="0"/>
    <cellStyle name="Normalno 3" xfId="25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  <cellStyle name="Zarez" xfId="1" builtinId="3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3"/>
  <sheetViews>
    <sheetView view="pageBreakPreview" zoomScale="110" zoomScaleNormal="100" zoomScaleSheetLayoutView="100" workbookViewId="0">
      <selection activeCell="L12" sqref="L12"/>
    </sheetView>
  </sheetViews>
  <sheetFormatPr defaultColWidth="9.140625" defaultRowHeight="12.75"/>
  <cols>
    <col min="1" max="1" width="9.140625" style="109"/>
    <col min="2" max="2" width="15.85546875" style="109" customWidth="1"/>
    <col min="3" max="6" width="9.140625" style="10"/>
    <col min="7" max="7" width="15.140625" style="10" customWidth="1"/>
    <col min="8" max="8" width="17.7109375" style="10" customWidth="1"/>
    <col min="9" max="9" width="14.42578125" style="10" customWidth="1"/>
    <col min="10" max="16384" width="9.140625" style="10"/>
  </cols>
  <sheetData>
    <row r="1" spans="1:12" ht="15.75">
      <c r="A1" s="243" t="s">
        <v>21</v>
      </c>
      <c r="B1" s="244"/>
      <c r="C1" s="244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186" t="s">
        <v>22</v>
      </c>
      <c r="B2" s="187"/>
      <c r="C2" s="187"/>
      <c r="D2" s="188"/>
      <c r="E2" s="71">
        <v>42736</v>
      </c>
      <c r="F2" s="11"/>
      <c r="G2" s="12" t="s">
        <v>32</v>
      </c>
      <c r="H2" s="71">
        <v>43100</v>
      </c>
      <c r="I2" s="54"/>
      <c r="J2" s="9"/>
      <c r="K2" s="9"/>
      <c r="L2" s="9"/>
    </row>
    <row r="3" spans="1:12">
      <c r="A3" s="134"/>
      <c r="B3" s="167"/>
      <c r="C3" s="167"/>
      <c r="D3" s="167"/>
      <c r="E3" s="13"/>
      <c r="F3" s="13"/>
      <c r="G3" s="167"/>
      <c r="H3" s="167"/>
      <c r="I3" s="55"/>
      <c r="J3" s="9"/>
      <c r="K3" s="9"/>
      <c r="L3" s="9"/>
    </row>
    <row r="4" spans="1:12" ht="15">
      <c r="A4" s="189" t="s">
        <v>248</v>
      </c>
      <c r="B4" s="190"/>
      <c r="C4" s="190"/>
      <c r="D4" s="190"/>
      <c r="E4" s="190"/>
      <c r="F4" s="190"/>
      <c r="G4" s="190"/>
      <c r="H4" s="190"/>
      <c r="I4" s="191"/>
      <c r="J4" s="9"/>
      <c r="K4" s="9"/>
      <c r="L4" s="9"/>
    </row>
    <row r="5" spans="1:12">
      <c r="A5" s="135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181" t="s">
        <v>6</v>
      </c>
      <c r="B6" s="182"/>
      <c r="C6" s="192" t="s">
        <v>252</v>
      </c>
      <c r="D6" s="193"/>
      <c r="E6" s="173"/>
      <c r="F6" s="173"/>
      <c r="G6" s="173"/>
      <c r="H6" s="173"/>
      <c r="I6" s="58"/>
      <c r="J6" s="9"/>
      <c r="K6" s="9"/>
      <c r="L6" s="9"/>
    </row>
    <row r="7" spans="1:12">
      <c r="A7" s="136"/>
      <c r="B7" s="20"/>
      <c r="C7" s="74"/>
      <c r="D7" s="74"/>
      <c r="E7" s="173"/>
      <c r="F7" s="173"/>
      <c r="G7" s="173"/>
      <c r="H7" s="173"/>
      <c r="I7" s="58"/>
      <c r="J7" s="9"/>
      <c r="K7" s="9"/>
      <c r="L7" s="9"/>
    </row>
    <row r="8" spans="1:12" ht="12.75" customHeight="1">
      <c r="A8" s="194" t="s">
        <v>7</v>
      </c>
      <c r="B8" s="195"/>
      <c r="C8" s="192" t="s">
        <v>253</v>
      </c>
      <c r="D8" s="193"/>
      <c r="E8" s="173"/>
      <c r="F8" s="173"/>
      <c r="G8" s="173"/>
      <c r="H8" s="173"/>
      <c r="I8" s="59"/>
      <c r="J8" s="9"/>
      <c r="K8" s="9"/>
      <c r="L8" s="9"/>
    </row>
    <row r="9" spans="1:12">
      <c r="A9" s="137"/>
      <c r="B9" s="138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201" t="s">
        <v>8</v>
      </c>
      <c r="B10" s="202"/>
      <c r="C10" s="192" t="s">
        <v>254</v>
      </c>
      <c r="D10" s="193"/>
      <c r="E10" s="14"/>
      <c r="F10" s="14"/>
      <c r="G10" s="14"/>
      <c r="H10" s="14"/>
      <c r="I10" s="59"/>
      <c r="J10" s="9"/>
      <c r="K10" s="9"/>
      <c r="L10" s="9"/>
    </row>
    <row r="11" spans="1:12">
      <c r="A11" s="203"/>
      <c r="B11" s="202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181" t="s">
        <v>9</v>
      </c>
      <c r="B12" s="182"/>
      <c r="C12" s="204" t="s">
        <v>255</v>
      </c>
      <c r="D12" s="208"/>
      <c r="E12" s="208"/>
      <c r="F12" s="208"/>
      <c r="G12" s="208"/>
      <c r="H12" s="208"/>
      <c r="I12" s="209"/>
      <c r="J12" s="9"/>
      <c r="K12" s="9"/>
      <c r="L12" s="9"/>
    </row>
    <row r="13" spans="1:12">
      <c r="A13" s="136"/>
      <c r="B13" s="20"/>
      <c r="C13" s="76"/>
      <c r="D13" s="74"/>
      <c r="E13" s="74"/>
      <c r="F13" s="74"/>
      <c r="G13" s="74"/>
      <c r="H13" s="74"/>
      <c r="I13" s="148"/>
      <c r="J13" s="9"/>
      <c r="K13" s="9"/>
      <c r="L13" s="9"/>
    </row>
    <row r="14" spans="1:12">
      <c r="A14" s="181" t="s">
        <v>10</v>
      </c>
      <c r="B14" s="210"/>
      <c r="C14" s="211">
        <v>52440</v>
      </c>
      <c r="D14" s="212"/>
      <c r="E14" s="74"/>
      <c r="F14" s="204" t="s">
        <v>256</v>
      </c>
      <c r="G14" s="208"/>
      <c r="H14" s="208"/>
      <c r="I14" s="209"/>
      <c r="J14" s="9"/>
      <c r="K14" s="9"/>
      <c r="L14" s="9"/>
    </row>
    <row r="15" spans="1:12">
      <c r="A15" s="136"/>
      <c r="B15" s="20"/>
      <c r="C15" s="74"/>
      <c r="D15" s="74"/>
      <c r="E15" s="74"/>
      <c r="F15" s="74"/>
      <c r="G15" s="74"/>
      <c r="H15" s="74"/>
      <c r="I15" s="148"/>
      <c r="J15" s="9"/>
      <c r="K15" s="9"/>
      <c r="L15" s="9"/>
    </row>
    <row r="16" spans="1:12">
      <c r="A16" s="181" t="s">
        <v>11</v>
      </c>
      <c r="B16" s="182"/>
      <c r="C16" s="204" t="s">
        <v>257</v>
      </c>
      <c r="D16" s="208"/>
      <c r="E16" s="208"/>
      <c r="F16" s="208"/>
      <c r="G16" s="208"/>
      <c r="H16" s="208"/>
      <c r="I16" s="209"/>
      <c r="J16" s="9"/>
      <c r="K16" s="9"/>
      <c r="L16" s="9"/>
    </row>
    <row r="17" spans="1:12">
      <c r="A17" s="136"/>
      <c r="B17" s="20"/>
      <c r="C17" s="74"/>
      <c r="D17" s="74"/>
      <c r="E17" s="74"/>
      <c r="F17" s="74"/>
      <c r="G17" s="74"/>
      <c r="H17" s="74"/>
      <c r="I17" s="148"/>
      <c r="J17" s="9"/>
      <c r="K17" s="9"/>
      <c r="L17" s="9"/>
    </row>
    <row r="18" spans="1:12">
      <c r="A18" s="181" t="s">
        <v>12</v>
      </c>
      <c r="B18" s="182"/>
      <c r="C18" s="213" t="s">
        <v>258</v>
      </c>
      <c r="D18" s="214"/>
      <c r="E18" s="214"/>
      <c r="F18" s="214"/>
      <c r="G18" s="214"/>
      <c r="H18" s="214"/>
      <c r="I18" s="215"/>
      <c r="J18" s="9"/>
      <c r="K18" s="9"/>
      <c r="L18" s="9"/>
    </row>
    <row r="19" spans="1:12">
      <c r="A19" s="136"/>
      <c r="B19" s="20"/>
      <c r="C19" s="76"/>
      <c r="D19" s="74"/>
      <c r="E19" s="74"/>
      <c r="F19" s="74"/>
      <c r="G19" s="74"/>
      <c r="H19" s="74"/>
      <c r="I19" s="148"/>
      <c r="J19" s="9"/>
      <c r="K19" s="9"/>
      <c r="L19" s="9"/>
    </row>
    <row r="20" spans="1:12">
      <c r="A20" s="181" t="s">
        <v>13</v>
      </c>
      <c r="B20" s="182"/>
      <c r="C20" s="183" t="s">
        <v>267</v>
      </c>
      <c r="D20" s="184"/>
      <c r="E20" s="184"/>
      <c r="F20" s="184"/>
      <c r="G20" s="184"/>
      <c r="H20" s="184"/>
      <c r="I20" s="185"/>
      <c r="J20" s="9"/>
      <c r="K20" s="9"/>
      <c r="L20" s="9"/>
    </row>
    <row r="21" spans="1:12">
      <c r="A21" s="136"/>
      <c r="B21" s="20"/>
      <c r="C21" s="76"/>
      <c r="D21" s="74"/>
      <c r="E21" s="74"/>
      <c r="F21" s="74"/>
      <c r="G21" s="74"/>
      <c r="H21" s="74"/>
      <c r="I21" s="148"/>
      <c r="J21" s="9"/>
      <c r="K21" s="9"/>
      <c r="L21" s="9"/>
    </row>
    <row r="22" spans="1:12">
      <c r="A22" s="181" t="s">
        <v>14</v>
      </c>
      <c r="B22" s="182"/>
      <c r="C22" s="127">
        <v>348</v>
      </c>
      <c r="D22" s="204" t="s">
        <v>256</v>
      </c>
      <c r="E22" s="205"/>
      <c r="F22" s="206"/>
      <c r="G22" s="181"/>
      <c r="H22" s="207"/>
      <c r="I22" s="149"/>
      <c r="J22" s="9"/>
      <c r="K22" s="9"/>
      <c r="L22" s="9"/>
    </row>
    <row r="23" spans="1:12">
      <c r="A23" s="136"/>
      <c r="B23" s="20"/>
      <c r="C23" s="74"/>
      <c r="D23" s="74"/>
      <c r="E23" s="74"/>
      <c r="F23" s="74"/>
      <c r="G23" s="74"/>
      <c r="H23" s="74"/>
      <c r="I23" s="148"/>
      <c r="J23" s="9"/>
      <c r="K23" s="9"/>
      <c r="L23" s="9"/>
    </row>
    <row r="24" spans="1:12">
      <c r="A24" s="181" t="s">
        <v>15</v>
      </c>
      <c r="B24" s="182"/>
      <c r="C24" s="127">
        <v>18</v>
      </c>
      <c r="D24" s="204" t="s">
        <v>259</v>
      </c>
      <c r="E24" s="205"/>
      <c r="F24" s="205"/>
      <c r="G24" s="206"/>
      <c r="H24" s="174" t="s">
        <v>25</v>
      </c>
      <c r="I24" s="166">
        <v>2565</v>
      </c>
      <c r="J24" s="9"/>
      <c r="K24" s="9"/>
      <c r="L24" s="9"/>
    </row>
    <row r="25" spans="1:12">
      <c r="A25" s="136"/>
      <c r="B25" s="20"/>
      <c r="C25" s="74"/>
      <c r="D25" s="74"/>
      <c r="E25" s="74"/>
      <c r="F25" s="74"/>
      <c r="G25" s="175"/>
      <c r="H25" s="20" t="s">
        <v>26</v>
      </c>
      <c r="I25" s="150"/>
      <c r="J25" s="9"/>
      <c r="K25" s="9"/>
      <c r="L25" s="9"/>
    </row>
    <row r="26" spans="1:12">
      <c r="A26" s="181" t="s">
        <v>16</v>
      </c>
      <c r="B26" s="182"/>
      <c r="C26" s="128" t="s">
        <v>260</v>
      </c>
      <c r="D26" s="77"/>
      <c r="E26" s="139"/>
      <c r="F26" s="74"/>
      <c r="G26" s="216" t="s">
        <v>27</v>
      </c>
      <c r="H26" s="182"/>
      <c r="I26" s="112" t="s">
        <v>261</v>
      </c>
      <c r="J26" s="9"/>
      <c r="K26" s="9"/>
      <c r="L26" s="9"/>
    </row>
    <row r="27" spans="1:12">
      <c r="A27" s="136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20" t="s">
        <v>23</v>
      </c>
      <c r="B28" s="221"/>
      <c r="C28" s="221"/>
      <c r="D28" s="221"/>
      <c r="E28" s="221"/>
      <c r="F28" s="219" t="s">
        <v>24</v>
      </c>
      <c r="G28" s="219"/>
      <c r="H28" s="217" t="s">
        <v>1</v>
      </c>
      <c r="I28" s="218"/>
      <c r="J28" s="9"/>
      <c r="K28" s="9"/>
      <c r="L28" s="9"/>
    </row>
    <row r="29" spans="1:12">
      <c r="A29" s="140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196"/>
      <c r="B30" s="197"/>
      <c r="C30" s="197"/>
      <c r="D30" s="198"/>
      <c r="E30" s="196"/>
      <c r="F30" s="197"/>
      <c r="G30" s="198"/>
      <c r="H30" s="199"/>
      <c r="I30" s="200"/>
      <c r="J30" s="9"/>
      <c r="K30" s="9"/>
      <c r="L30" s="9"/>
    </row>
    <row r="31" spans="1:12">
      <c r="A31" s="141"/>
      <c r="B31" s="175"/>
      <c r="C31" s="19"/>
      <c r="D31" s="222"/>
      <c r="E31" s="222"/>
      <c r="F31" s="222"/>
      <c r="G31" s="223"/>
      <c r="H31" s="14"/>
      <c r="I31" s="62"/>
      <c r="J31" s="9"/>
      <c r="K31" s="9"/>
      <c r="L31" s="9"/>
    </row>
    <row r="32" spans="1:12">
      <c r="A32" s="196"/>
      <c r="B32" s="197"/>
      <c r="C32" s="197"/>
      <c r="D32" s="198"/>
      <c r="E32" s="196"/>
      <c r="F32" s="197"/>
      <c r="G32" s="198"/>
      <c r="H32" s="199"/>
      <c r="I32" s="200"/>
      <c r="J32" s="9"/>
      <c r="K32" s="9"/>
      <c r="L32" s="9"/>
    </row>
    <row r="33" spans="1:12">
      <c r="A33" s="141"/>
      <c r="B33" s="175"/>
      <c r="C33" s="19"/>
      <c r="D33" s="172"/>
      <c r="E33" s="172"/>
      <c r="F33" s="172"/>
      <c r="G33" s="173"/>
      <c r="H33" s="14"/>
      <c r="I33" s="63"/>
      <c r="J33" s="9"/>
      <c r="K33" s="9"/>
      <c r="L33" s="9"/>
    </row>
    <row r="34" spans="1:12">
      <c r="A34" s="196"/>
      <c r="B34" s="197"/>
      <c r="C34" s="197"/>
      <c r="D34" s="198"/>
      <c r="E34" s="196"/>
      <c r="F34" s="197"/>
      <c r="G34" s="198"/>
      <c r="H34" s="199"/>
      <c r="I34" s="200"/>
      <c r="J34" s="9"/>
      <c r="K34" s="9"/>
      <c r="L34" s="9"/>
    </row>
    <row r="35" spans="1:12">
      <c r="A35" s="136"/>
      <c r="B35" s="20"/>
      <c r="C35" s="19"/>
      <c r="D35" s="172"/>
      <c r="E35" s="172"/>
      <c r="F35" s="172"/>
      <c r="G35" s="173"/>
      <c r="H35" s="14"/>
      <c r="I35" s="63"/>
      <c r="J35" s="9"/>
      <c r="K35" s="9"/>
      <c r="L35" s="9"/>
    </row>
    <row r="36" spans="1:12">
      <c r="A36" s="196"/>
      <c r="B36" s="197"/>
      <c r="C36" s="197"/>
      <c r="D36" s="198"/>
      <c r="E36" s="196"/>
      <c r="F36" s="197"/>
      <c r="G36" s="198"/>
      <c r="H36" s="199"/>
      <c r="I36" s="200"/>
      <c r="J36" s="9"/>
      <c r="K36" s="9"/>
      <c r="L36" s="9"/>
    </row>
    <row r="37" spans="1:12">
      <c r="A37" s="142"/>
      <c r="B37" s="24"/>
      <c r="C37" s="224"/>
      <c r="D37" s="225"/>
      <c r="E37" s="14"/>
      <c r="F37" s="224"/>
      <c r="G37" s="225"/>
      <c r="H37" s="14"/>
      <c r="I37" s="59"/>
      <c r="J37" s="9"/>
      <c r="K37" s="9"/>
      <c r="L37" s="9"/>
    </row>
    <row r="38" spans="1:12">
      <c r="A38" s="196"/>
      <c r="B38" s="197"/>
      <c r="C38" s="197"/>
      <c r="D38" s="198"/>
      <c r="E38" s="196"/>
      <c r="F38" s="197"/>
      <c r="G38" s="198"/>
      <c r="H38" s="199"/>
      <c r="I38" s="200"/>
      <c r="J38" s="9"/>
      <c r="K38" s="9"/>
      <c r="L38" s="9"/>
    </row>
    <row r="39" spans="1:12">
      <c r="A39" s="142"/>
      <c r="B39" s="24"/>
      <c r="C39" s="168"/>
      <c r="D39" s="169"/>
      <c r="E39" s="14"/>
      <c r="F39" s="168"/>
      <c r="G39" s="169"/>
      <c r="H39" s="14"/>
      <c r="I39" s="59"/>
      <c r="J39" s="9"/>
      <c r="K39" s="9"/>
      <c r="L39" s="9"/>
    </row>
    <row r="40" spans="1:12">
      <c r="A40" s="196"/>
      <c r="B40" s="197"/>
      <c r="C40" s="197"/>
      <c r="D40" s="198"/>
      <c r="E40" s="196"/>
      <c r="F40" s="197"/>
      <c r="G40" s="198"/>
      <c r="H40" s="199"/>
      <c r="I40" s="200"/>
      <c r="J40" s="9"/>
      <c r="K40" s="9"/>
      <c r="L40" s="9"/>
    </row>
    <row r="41" spans="1:12">
      <c r="A41" s="143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42"/>
      <c r="B42" s="24"/>
      <c r="C42" s="168"/>
      <c r="D42" s="169"/>
      <c r="E42" s="14"/>
      <c r="F42" s="168"/>
      <c r="G42" s="169"/>
      <c r="H42" s="14"/>
      <c r="I42" s="59"/>
      <c r="J42" s="9"/>
      <c r="K42" s="9"/>
      <c r="L42" s="9"/>
    </row>
    <row r="43" spans="1:12">
      <c r="A43" s="144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201" t="s">
        <v>17</v>
      </c>
      <c r="B44" s="231"/>
      <c r="C44" s="199"/>
      <c r="D44" s="200"/>
      <c r="E44" s="22"/>
      <c r="F44" s="196"/>
      <c r="G44" s="249"/>
      <c r="H44" s="249"/>
      <c r="I44" s="250"/>
      <c r="J44" s="9"/>
      <c r="K44" s="9"/>
      <c r="L44" s="9"/>
    </row>
    <row r="45" spans="1:12">
      <c r="A45" s="142"/>
      <c r="B45" s="24"/>
      <c r="C45" s="224"/>
      <c r="D45" s="225"/>
      <c r="E45" s="14"/>
      <c r="F45" s="224"/>
      <c r="G45" s="251"/>
      <c r="H45" s="27"/>
      <c r="I45" s="66"/>
      <c r="J45" s="9"/>
      <c r="K45" s="9"/>
      <c r="L45" s="9"/>
    </row>
    <row r="46" spans="1:12" ht="12.75" customHeight="1">
      <c r="A46" s="201" t="s">
        <v>18</v>
      </c>
      <c r="B46" s="231"/>
      <c r="C46" s="196" t="s">
        <v>262</v>
      </c>
      <c r="D46" s="246"/>
      <c r="E46" s="246"/>
      <c r="F46" s="246"/>
      <c r="G46" s="246"/>
      <c r="H46" s="246"/>
      <c r="I46" s="247"/>
      <c r="J46" s="9"/>
      <c r="K46" s="9"/>
      <c r="L46" s="9"/>
    </row>
    <row r="47" spans="1:12">
      <c r="A47" s="136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201" t="s">
        <v>19</v>
      </c>
      <c r="B48" s="231"/>
      <c r="C48" s="235" t="s">
        <v>263</v>
      </c>
      <c r="D48" s="236"/>
      <c r="E48" s="248"/>
      <c r="F48" s="14"/>
      <c r="G48" s="34" t="s">
        <v>2</v>
      </c>
      <c r="H48" s="235" t="s">
        <v>264</v>
      </c>
      <c r="I48" s="248"/>
      <c r="J48" s="9"/>
      <c r="K48" s="9"/>
      <c r="L48" s="9"/>
    </row>
    <row r="49" spans="1:12">
      <c r="A49" s="136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201" t="s">
        <v>12</v>
      </c>
      <c r="B50" s="231"/>
      <c r="C50" s="232" t="s">
        <v>265</v>
      </c>
      <c r="D50" s="233"/>
      <c r="E50" s="233"/>
      <c r="F50" s="233"/>
      <c r="G50" s="233"/>
      <c r="H50" s="233"/>
      <c r="I50" s="234"/>
      <c r="J50" s="9"/>
      <c r="K50" s="9"/>
      <c r="L50" s="9"/>
    </row>
    <row r="51" spans="1:12">
      <c r="A51" s="136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181" t="s">
        <v>20</v>
      </c>
      <c r="B52" s="182"/>
      <c r="C52" s="235" t="s">
        <v>272</v>
      </c>
      <c r="D52" s="236"/>
      <c r="E52" s="236"/>
      <c r="F52" s="236"/>
      <c r="G52" s="236"/>
      <c r="H52" s="236"/>
      <c r="I52" s="237"/>
      <c r="J52" s="9"/>
      <c r="K52" s="9"/>
      <c r="L52" s="9"/>
    </row>
    <row r="53" spans="1:12">
      <c r="A53" s="145"/>
      <c r="B53" s="18"/>
      <c r="C53" s="245" t="s">
        <v>29</v>
      </c>
      <c r="D53" s="245"/>
      <c r="E53" s="245"/>
      <c r="F53" s="245"/>
      <c r="G53" s="245"/>
      <c r="H53" s="245"/>
      <c r="I53" s="67"/>
      <c r="J53" s="9"/>
      <c r="K53" s="9"/>
      <c r="L53" s="9"/>
    </row>
    <row r="54" spans="1:12">
      <c r="A54" s="145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>
      <c r="A55" s="145"/>
      <c r="B55" s="238" t="s">
        <v>268</v>
      </c>
      <c r="C55" s="239"/>
      <c r="D55" s="239"/>
      <c r="E55" s="239"/>
      <c r="F55" s="153"/>
      <c r="G55" s="153"/>
      <c r="H55" s="153"/>
      <c r="I55" s="154"/>
      <c r="J55" s="9"/>
      <c r="K55" s="9"/>
      <c r="L55" s="9"/>
    </row>
    <row r="56" spans="1:12">
      <c r="A56" s="145"/>
      <c r="B56" s="240" t="s">
        <v>269</v>
      </c>
      <c r="C56" s="241"/>
      <c r="D56" s="241"/>
      <c r="E56" s="241"/>
      <c r="F56" s="241"/>
      <c r="G56" s="241"/>
      <c r="H56" s="241"/>
      <c r="I56" s="242"/>
      <c r="J56" s="9"/>
      <c r="K56" s="9"/>
      <c r="L56" s="9"/>
    </row>
    <row r="57" spans="1:12">
      <c r="A57" s="145"/>
      <c r="B57" s="240" t="s">
        <v>270</v>
      </c>
      <c r="C57" s="241"/>
      <c r="D57" s="241"/>
      <c r="E57" s="241"/>
      <c r="F57" s="241"/>
      <c r="G57" s="241"/>
      <c r="H57" s="241"/>
      <c r="I57" s="154"/>
      <c r="J57" s="9"/>
      <c r="K57" s="9"/>
      <c r="L57" s="9"/>
    </row>
    <row r="58" spans="1:12">
      <c r="A58" s="145"/>
      <c r="B58" s="240" t="s">
        <v>271</v>
      </c>
      <c r="C58" s="241"/>
      <c r="D58" s="241"/>
      <c r="E58" s="241"/>
      <c r="F58" s="241"/>
      <c r="G58" s="241"/>
      <c r="H58" s="241"/>
      <c r="I58" s="242"/>
      <c r="J58" s="9"/>
      <c r="K58" s="9"/>
      <c r="L58" s="9"/>
    </row>
    <row r="59" spans="1:12">
      <c r="A59" s="145"/>
      <c r="B59" s="240" t="s">
        <v>291</v>
      </c>
      <c r="C59" s="241"/>
      <c r="D59" s="241"/>
      <c r="E59" s="241"/>
      <c r="F59" s="241"/>
      <c r="G59" s="241"/>
      <c r="H59" s="241"/>
      <c r="I59" s="242"/>
      <c r="J59" s="9"/>
      <c r="K59" s="9"/>
      <c r="L59" s="9"/>
    </row>
    <row r="60" spans="1:12">
      <c r="A60" s="146" t="s">
        <v>3</v>
      </c>
      <c r="B60" s="14"/>
      <c r="C60" s="170"/>
      <c r="D60" s="170"/>
      <c r="E60" s="170"/>
      <c r="F60" s="170"/>
      <c r="G60" s="170"/>
      <c r="H60" s="170"/>
      <c r="I60" s="171"/>
      <c r="J60" s="9"/>
      <c r="K60" s="9"/>
      <c r="L60" s="9"/>
    </row>
    <row r="61" spans="1:12" ht="13.5" thickBot="1">
      <c r="A61" s="135"/>
      <c r="B61" s="14"/>
      <c r="C61" s="14"/>
      <c r="D61" s="14"/>
      <c r="E61" s="14"/>
      <c r="F61" s="14"/>
      <c r="G61" s="29"/>
      <c r="H61" s="30"/>
      <c r="I61" s="68"/>
      <c r="J61" s="9"/>
      <c r="K61" s="9"/>
      <c r="L61" s="9"/>
    </row>
    <row r="62" spans="1:12">
      <c r="A62" s="147"/>
      <c r="B62" s="108"/>
      <c r="C62" s="14"/>
      <c r="D62" s="14"/>
      <c r="E62" s="75" t="s">
        <v>30</v>
      </c>
      <c r="F62" s="25"/>
      <c r="G62" s="226" t="s">
        <v>31</v>
      </c>
      <c r="H62" s="227"/>
      <c r="I62" s="228"/>
      <c r="J62" s="9"/>
      <c r="K62" s="9"/>
      <c r="L62" s="9"/>
    </row>
    <row r="63" spans="1:12">
      <c r="A63" s="151"/>
      <c r="B63" s="152"/>
      <c r="C63" s="69"/>
      <c r="D63" s="69"/>
      <c r="E63" s="69"/>
      <c r="F63" s="69"/>
      <c r="G63" s="229"/>
      <c r="H63" s="230"/>
      <c r="I63" s="70"/>
      <c r="J63" s="9"/>
      <c r="K63" s="9"/>
      <c r="L63" s="9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3"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  <mergeCell ref="G62:I62"/>
    <mergeCell ref="G63:H63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C44:D44"/>
    <mergeCell ref="E40:G40"/>
    <mergeCell ref="A34:D34"/>
    <mergeCell ref="E34:G34"/>
    <mergeCell ref="C37:D37"/>
    <mergeCell ref="F37:G37"/>
    <mergeCell ref="H34:I34"/>
    <mergeCell ref="A36:D36"/>
    <mergeCell ref="E36:G36"/>
    <mergeCell ref="H36:I36"/>
    <mergeCell ref="D31:G31"/>
    <mergeCell ref="A32:D32"/>
    <mergeCell ref="E32:G32"/>
    <mergeCell ref="H32:I32"/>
    <mergeCell ref="A24:B24"/>
    <mergeCell ref="D24:G24"/>
    <mergeCell ref="A26:B26"/>
    <mergeCell ref="G26:H26"/>
    <mergeCell ref="H28:I28"/>
    <mergeCell ref="F28:G28"/>
    <mergeCell ref="A28:E2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0:B20"/>
    <mergeCell ref="C20:I20"/>
    <mergeCell ref="A22:B22"/>
    <mergeCell ref="A2:D2"/>
    <mergeCell ref="A4:I4"/>
    <mergeCell ref="A6:B6"/>
    <mergeCell ref="C6:D6"/>
    <mergeCell ref="A8:B8"/>
    <mergeCell ref="C8:D8"/>
  </mergeCells>
  <phoneticPr fontId="6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7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77" zoomScale="110" zoomScaleNormal="100" workbookViewId="0">
      <selection activeCell="A68" sqref="A68:D120"/>
    </sheetView>
  </sheetViews>
  <sheetFormatPr defaultColWidth="9.140625" defaultRowHeight="12.75"/>
  <cols>
    <col min="1" max="1" width="72.85546875" style="110" bestFit="1" customWidth="1"/>
    <col min="2" max="2" width="9.140625" style="35"/>
    <col min="3" max="4" width="12.7109375" style="35" customWidth="1"/>
    <col min="5" max="5" width="12.85546875" style="35" bestFit="1" customWidth="1"/>
    <col min="6" max="16384" width="9.140625" style="35"/>
  </cols>
  <sheetData>
    <row r="1" spans="1:5" ht="12.75" customHeight="1">
      <c r="A1" s="252" t="s">
        <v>246</v>
      </c>
      <c r="B1" s="252"/>
      <c r="C1" s="252"/>
      <c r="D1" s="252"/>
    </row>
    <row r="2" spans="1:5" ht="12.75" customHeight="1">
      <c r="A2" s="253" t="s">
        <v>298</v>
      </c>
      <c r="B2" s="253"/>
      <c r="C2" s="253"/>
      <c r="D2" s="253"/>
    </row>
    <row r="3" spans="1:5" ht="12.75" customHeight="1">
      <c r="A3" s="94" t="s">
        <v>266</v>
      </c>
      <c r="B3" s="95"/>
      <c r="C3" s="96"/>
      <c r="D3" s="96"/>
    </row>
    <row r="4" spans="1:5" ht="22.7" customHeight="1">
      <c r="A4" s="97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8" t="s">
        <v>37</v>
      </c>
      <c r="B6" s="99"/>
      <c r="C6" s="100"/>
      <c r="D6" s="100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36">
        <f>C9+C16+C26+C35+C39</f>
        <v>3806830512</v>
      </c>
      <c r="D8" s="162">
        <f>D9+D16+D26+D35+D39</f>
        <v>4321068373</v>
      </c>
      <c r="E8" s="78"/>
    </row>
    <row r="9" spans="1:5" ht="12.75" customHeight="1">
      <c r="A9" s="160" t="s">
        <v>273</v>
      </c>
      <c r="B9" s="1">
        <v>3</v>
      </c>
      <c r="C9" s="36">
        <f>SUM(C10:C15)</f>
        <v>17342793</v>
      </c>
      <c r="D9" s="162">
        <f>SUM(D10:D15)</f>
        <v>44533715</v>
      </c>
      <c r="E9" s="78"/>
    </row>
    <row r="10" spans="1:5">
      <c r="A10" s="91" t="s">
        <v>40</v>
      </c>
      <c r="B10" s="1">
        <v>4</v>
      </c>
      <c r="C10" s="6"/>
      <c r="D10" s="163"/>
      <c r="E10" s="78"/>
    </row>
    <row r="11" spans="1:5" ht="12.75" customHeight="1">
      <c r="A11" s="91" t="s">
        <v>41</v>
      </c>
      <c r="B11" s="1">
        <v>5</v>
      </c>
      <c r="C11" s="163">
        <v>17068321</v>
      </c>
      <c r="D11" s="163">
        <v>37646206</v>
      </c>
      <c r="E11" s="78"/>
    </row>
    <row r="12" spans="1:5">
      <c r="A12" s="91" t="s">
        <v>0</v>
      </c>
      <c r="B12" s="1">
        <v>6</v>
      </c>
      <c r="C12" s="163"/>
      <c r="D12" s="163">
        <v>6567609</v>
      </c>
      <c r="E12" s="78"/>
    </row>
    <row r="13" spans="1:5">
      <c r="A13" s="91" t="s">
        <v>42</v>
      </c>
      <c r="B13" s="1">
        <v>7</v>
      </c>
      <c r="C13" s="163"/>
      <c r="D13" s="163"/>
      <c r="E13" s="78"/>
    </row>
    <row r="14" spans="1:5">
      <c r="A14" s="91" t="s">
        <v>43</v>
      </c>
      <c r="B14" s="1">
        <v>8</v>
      </c>
      <c r="C14" s="163">
        <v>274472</v>
      </c>
      <c r="D14" s="163">
        <v>319900</v>
      </c>
      <c r="E14" s="78"/>
    </row>
    <row r="15" spans="1:5">
      <c r="A15" s="91" t="s">
        <v>44</v>
      </c>
      <c r="B15" s="1">
        <v>9</v>
      </c>
      <c r="C15" s="6"/>
      <c r="D15" s="163"/>
      <c r="E15" s="78"/>
    </row>
    <row r="16" spans="1:5">
      <c r="A16" s="160" t="s">
        <v>274</v>
      </c>
      <c r="B16" s="1">
        <v>10</v>
      </c>
      <c r="C16" s="36">
        <f>SUM(C17:C25)</f>
        <v>2906793288</v>
      </c>
      <c r="D16" s="162">
        <f>SUM(D17:D25)</f>
        <v>3697439264</v>
      </c>
      <c r="E16" s="78"/>
    </row>
    <row r="17" spans="1:5">
      <c r="A17" s="91" t="s">
        <v>45</v>
      </c>
      <c r="B17" s="1">
        <v>11</v>
      </c>
      <c r="C17" s="163">
        <v>595574908</v>
      </c>
      <c r="D17" s="163">
        <v>633926337</v>
      </c>
      <c r="E17" s="78"/>
    </row>
    <row r="18" spans="1:5">
      <c r="A18" s="91" t="s">
        <v>46</v>
      </c>
      <c r="B18" s="1">
        <v>12</v>
      </c>
      <c r="C18" s="163">
        <v>1805980339</v>
      </c>
      <c r="D18" s="163">
        <v>2416617894</v>
      </c>
      <c r="E18" s="78"/>
    </row>
    <row r="19" spans="1:5">
      <c r="A19" s="91" t="s">
        <v>47</v>
      </c>
      <c r="B19" s="1">
        <v>13</v>
      </c>
      <c r="C19" s="163">
        <v>207011662</v>
      </c>
      <c r="D19" s="163">
        <v>345844344</v>
      </c>
      <c r="E19" s="78"/>
    </row>
    <row r="20" spans="1:5">
      <c r="A20" s="91" t="s">
        <v>48</v>
      </c>
      <c r="B20" s="1">
        <v>14</v>
      </c>
      <c r="C20" s="163">
        <v>62668696</v>
      </c>
      <c r="D20" s="163">
        <v>89672494</v>
      </c>
      <c r="E20" s="78"/>
    </row>
    <row r="21" spans="1:5">
      <c r="A21" s="91" t="s">
        <v>49</v>
      </c>
      <c r="B21" s="1">
        <v>15</v>
      </c>
      <c r="C21" s="163"/>
      <c r="D21" s="163"/>
      <c r="E21" s="78"/>
    </row>
    <row r="22" spans="1:5">
      <c r="A22" s="91" t="s">
        <v>50</v>
      </c>
      <c r="B22" s="1">
        <v>16</v>
      </c>
      <c r="C22" s="163">
        <v>29697670</v>
      </c>
      <c r="D22" s="163">
        <v>23166558</v>
      </c>
      <c r="E22" s="78"/>
    </row>
    <row r="23" spans="1:5">
      <c r="A23" s="91" t="s">
        <v>51</v>
      </c>
      <c r="B23" s="1">
        <v>17</v>
      </c>
      <c r="C23" s="163">
        <v>167870168</v>
      </c>
      <c r="D23" s="163">
        <v>137209673</v>
      </c>
      <c r="E23" s="78"/>
    </row>
    <row r="24" spans="1:5">
      <c r="A24" s="91" t="s">
        <v>52</v>
      </c>
      <c r="B24" s="1">
        <v>18</v>
      </c>
      <c r="C24" s="163">
        <v>27121603</v>
      </c>
      <c r="D24" s="163">
        <v>40747606</v>
      </c>
      <c r="E24" s="78"/>
    </row>
    <row r="25" spans="1:5">
      <c r="A25" s="91" t="s">
        <v>53</v>
      </c>
      <c r="B25" s="1">
        <v>19</v>
      </c>
      <c r="C25" s="163">
        <v>10868242</v>
      </c>
      <c r="D25" s="163">
        <v>10254358</v>
      </c>
      <c r="E25" s="78"/>
    </row>
    <row r="26" spans="1:5">
      <c r="A26" s="160" t="s">
        <v>275</v>
      </c>
      <c r="B26" s="1">
        <v>20</v>
      </c>
      <c r="C26" s="36">
        <f>SUM(C27:C34)</f>
        <v>675525760</v>
      </c>
      <c r="D26" s="162">
        <f>SUM(D27:D34)</f>
        <v>456347314</v>
      </c>
      <c r="E26" s="78"/>
    </row>
    <row r="27" spans="1:5">
      <c r="A27" s="91" t="s">
        <v>54</v>
      </c>
      <c r="B27" s="1">
        <v>21</v>
      </c>
      <c r="C27" s="163">
        <v>670319700</v>
      </c>
      <c r="D27" s="163">
        <v>452395427</v>
      </c>
      <c r="E27" s="78"/>
    </row>
    <row r="28" spans="1:5">
      <c r="A28" s="91" t="s">
        <v>55</v>
      </c>
      <c r="B28" s="1">
        <v>22</v>
      </c>
      <c r="C28" s="163"/>
      <c r="D28" s="163"/>
      <c r="E28" s="78"/>
    </row>
    <row r="29" spans="1:5">
      <c r="A29" s="91" t="s">
        <v>56</v>
      </c>
      <c r="B29" s="1">
        <v>23</v>
      </c>
      <c r="C29" s="163">
        <v>140000</v>
      </c>
      <c r="D29" s="163">
        <v>140000</v>
      </c>
      <c r="E29" s="78"/>
    </row>
    <row r="30" spans="1:5">
      <c r="A30" s="91" t="s">
        <v>57</v>
      </c>
      <c r="B30" s="1">
        <v>24</v>
      </c>
      <c r="C30" s="163"/>
      <c r="D30" s="163"/>
      <c r="E30" s="78"/>
    </row>
    <row r="31" spans="1:5">
      <c r="A31" s="91" t="s">
        <v>58</v>
      </c>
      <c r="B31" s="1">
        <v>25</v>
      </c>
      <c r="C31" s="163">
        <v>4766325</v>
      </c>
      <c r="D31" s="163">
        <v>3620830</v>
      </c>
      <c r="E31" s="78"/>
    </row>
    <row r="32" spans="1:5">
      <c r="A32" s="91" t="s">
        <v>59</v>
      </c>
      <c r="B32" s="1">
        <v>26</v>
      </c>
      <c r="C32" s="163">
        <v>299735</v>
      </c>
      <c r="D32" s="163">
        <v>191057</v>
      </c>
      <c r="E32" s="78"/>
    </row>
    <row r="33" spans="1:5">
      <c r="A33" s="91" t="s">
        <v>60</v>
      </c>
      <c r="B33" s="1">
        <v>27</v>
      </c>
      <c r="C33" s="163"/>
      <c r="D33" s="163"/>
      <c r="E33" s="78"/>
    </row>
    <row r="34" spans="1:5">
      <c r="A34" s="91" t="s">
        <v>61</v>
      </c>
      <c r="B34" s="1">
        <v>28</v>
      </c>
      <c r="C34" s="163"/>
      <c r="D34" s="163"/>
      <c r="E34" s="78"/>
    </row>
    <row r="35" spans="1:5">
      <c r="A35" s="160" t="s">
        <v>276</v>
      </c>
      <c r="B35" s="1">
        <v>29</v>
      </c>
      <c r="C35" s="36">
        <f>SUM(C36:C38)</f>
        <v>113553484</v>
      </c>
      <c r="D35" s="162">
        <f>SUM(D36:D38)</f>
        <v>188176</v>
      </c>
      <c r="E35" s="78"/>
    </row>
    <row r="36" spans="1:5">
      <c r="A36" s="91" t="s">
        <v>62</v>
      </c>
      <c r="B36" s="1">
        <v>30</v>
      </c>
      <c r="C36" s="163">
        <v>113247689</v>
      </c>
      <c r="D36" s="163"/>
      <c r="E36" s="78"/>
    </row>
    <row r="37" spans="1:5">
      <c r="A37" s="91" t="s">
        <v>63</v>
      </c>
      <c r="B37" s="1">
        <v>31</v>
      </c>
      <c r="C37" s="163"/>
      <c r="D37" s="163"/>
      <c r="E37" s="78"/>
    </row>
    <row r="38" spans="1:5">
      <c r="A38" s="91" t="s">
        <v>64</v>
      </c>
      <c r="B38" s="1">
        <v>32</v>
      </c>
      <c r="C38" s="163">
        <f>76573+229222</f>
        <v>305795</v>
      </c>
      <c r="D38" s="163">
        <v>188176</v>
      </c>
      <c r="E38" s="78"/>
    </row>
    <row r="39" spans="1:5">
      <c r="A39" s="91" t="s">
        <v>65</v>
      </c>
      <c r="B39" s="1">
        <v>33</v>
      </c>
      <c r="C39" s="163">
        <v>93615187</v>
      </c>
      <c r="D39" s="163">
        <v>122559904</v>
      </c>
      <c r="E39" s="78"/>
    </row>
    <row r="40" spans="1:5">
      <c r="A40" s="80" t="s">
        <v>66</v>
      </c>
      <c r="B40" s="1">
        <v>34</v>
      </c>
      <c r="C40" s="36">
        <f>C41+C49+C56+C64</f>
        <v>319356014</v>
      </c>
      <c r="D40" s="162">
        <f>D41+D49+D56+D64</f>
        <v>291552583</v>
      </c>
      <c r="E40" s="78"/>
    </row>
    <row r="41" spans="1:5">
      <c r="A41" s="160" t="s">
        <v>277</v>
      </c>
      <c r="B41" s="1">
        <v>35</v>
      </c>
      <c r="C41" s="36">
        <f>SUM(C42:C48)</f>
        <v>18253553</v>
      </c>
      <c r="D41" s="162">
        <f>SUM(D42:D48)</f>
        <v>23913513</v>
      </c>
      <c r="E41" s="78"/>
    </row>
    <row r="42" spans="1:5">
      <c r="A42" s="91" t="s">
        <v>67</v>
      </c>
      <c r="B42" s="1">
        <v>36</v>
      </c>
      <c r="C42" s="163">
        <v>18026040</v>
      </c>
      <c r="D42" s="163">
        <v>23767779</v>
      </c>
      <c r="E42" s="78"/>
    </row>
    <row r="43" spans="1:5">
      <c r="A43" s="91" t="s">
        <v>68</v>
      </c>
      <c r="B43" s="1">
        <v>37</v>
      </c>
      <c r="C43" s="163"/>
      <c r="D43" s="163"/>
      <c r="E43" s="78"/>
    </row>
    <row r="44" spans="1:5">
      <c r="A44" s="91" t="s">
        <v>69</v>
      </c>
      <c r="B44" s="1">
        <v>38</v>
      </c>
      <c r="C44" s="163"/>
      <c r="D44" s="163"/>
      <c r="E44" s="78"/>
    </row>
    <row r="45" spans="1:5">
      <c r="A45" s="91" t="s">
        <v>70</v>
      </c>
      <c r="B45" s="1">
        <v>39</v>
      </c>
      <c r="C45" s="163">
        <v>227513</v>
      </c>
      <c r="D45" s="163">
        <v>145734</v>
      </c>
      <c r="E45" s="78"/>
    </row>
    <row r="46" spans="1:5">
      <c r="A46" s="91" t="s">
        <v>71</v>
      </c>
      <c r="B46" s="1">
        <v>40</v>
      </c>
      <c r="C46" s="6"/>
      <c r="D46" s="163"/>
      <c r="E46" s="78"/>
    </row>
    <row r="47" spans="1:5">
      <c r="A47" s="91" t="s">
        <v>72</v>
      </c>
      <c r="B47" s="1">
        <v>41</v>
      </c>
      <c r="C47" s="6"/>
      <c r="D47" s="163"/>
      <c r="E47" s="78"/>
    </row>
    <row r="48" spans="1:5">
      <c r="A48" s="91" t="s">
        <v>73</v>
      </c>
      <c r="B48" s="1">
        <v>42</v>
      </c>
      <c r="C48" s="6"/>
      <c r="D48" s="163"/>
      <c r="E48" s="78"/>
    </row>
    <row r="49" spans="1:5">
      <c r="A49" s="160" t="s">
        <v>278</v>
      </c>
      <c r="B49" s="1">
        <v>43</v>
      </c>
      <c r="C49" s="36">
        <f>SUM(C50:C55)</f>
        <v>62728000</v>
      </c>
      <c r="D49" s="162">
        <f>SUM(D50:D55)</f>
        <v>29405487</v>
      </c>
      <c r="E49" s="78"/>
    </row>
    <row r="50" spans="1:5">
      <c r="A50" s="91" t="s">
        <v>74</v>
      </c>
      <c r="B50" s="1">
        <v>44</v>
      </c>
      <c r="C50" s="163">
        <v>25253754</v>
      </c>
      <c r="D50" s="163">
        <v>3392515</v>
      </c>
      <c r="E50" s="78"/>
    </row>
    <row r="51" spans="1:5">
      <c r="A51" s="91" t="s">
        <v>75</v>
      </c>
      <c r="B51" s="1">
        <v>45</v>
      </c>
      <c r="C51" s="163">
        <v>16702108</v>
      </c>
      <c r="D51" s="163">
        <v>12221884</v>
      </c>
      <c r="E51" s="78"/>
    </row>
    <row r="52" spans="1:5">
      <c r="A52" s="91" t="s">
        <v>76</v>
      </c>
      <c r="B52" s="1">
        <v>46</v>
      </c>
      <c r="C52" s="163"/>
      <c r="D52" s="163"/>
      <c r="E52" s="78"/>
    </row>
    <row r="53" spans="1:5">
      <c r="A53" s="91" t="s">
        <v>77</v>
      </c>
      <c r="B53" s="1">
        <v>47</v>
      </c>
      <c r="C53" s="163">
        <v>649460</v>
      </c>
      <c r="D53" s="163">
        <v>1171905</v>
      </c>
      <c r="E53" s="78"/>
    </row>
    <row r="54" spans="1:5">
      <c r="A54" s="91" t="s">
        <v>78</v>
      </c>
      <c r="B54" s="1">
        <v>48</v>
      </c>
      <c r="C54" s="163">
        <v>18294802</v>
      </c>
      <c r="D54" s="163">
        <v>10812531</v>
      </c>
      <c r="E54" s="78"/>
    </row>
    <row r="55" spans="1:5">
      <c r="A55" s="91" t="s">
        <v>79</v>
      </c>
      <c r="B55" s="1">
        <v>49</v>
      </c>
      <c r="C55" s="163">
        <v>1827876</v>
      </c>
      <c r="D55" s="163">
        <v>1806652</v>
      </c>
      <c r="E55" s="78"/>
    </row>
    <row r="56" spans="1:5">
      <c r="A56" s="160" t="s">
        <v>279</v>
      </c>
      <c r="B56" s="1">
        <v>50</v>
      </c>
      <c r="C56" s="36">
        <f>SUM(C57:C63)</f>
        <v>726764</v>
      </c>
      <c r="D56" s="162">
        <f>D57+D58+D59+D60+D61+D62+D63</f>
        <v>832773</v>
      </c>
      <c r="E56" s="78"/>
    </row>
    <row r="57" spans="1:5">
      <c r="A57" s="91" t="s">
        <v>54</v>
      </c>
      <c r="B57" s="1">
        <v>51</v>
      </c>
      <c r="C57" s="6"/>
      <c r="D57" s="163"/>
      <c r="E57" s="78"/>
    </row>
    <row r="58" spans="1:5">
      <c r="A58" s="91" t="s">
        <v>55</v>
      </c>
      <c r="B58" s="1">
        <v>52</v>
      </c>
      <c r="C58" s="163">
        <v>23800</v>
      </c>
      <c r="D58" s="163">
        <v>25800</v>
      </c>
      <c r="E58" s="78"/>
    </row>
    <row r="59" spans="1:5">
      <c r="A59" s="91" t="s">
        <v>56</v>
      </c>
      <c r="B59" s="1">
        <v>53</v>
      </c>
      <c r="C59" s="163"/>
      <c r="D59" s="163"/>
      <c r="E59" s="78"/>
    </row>
    <row r="60" spans="1:5">
      <c r="A60" s="91" t="s">
        <v>57</v>
      </c>
      <c r="B60" s="1">
        <v>54</v>
      </c>
      <c r="C60" s="163"/>
      <c r="D60" s="163"/>
      <c r="E60" s="78"/>
    </row>
    <row r="61" spans="1:5">
      <c r="A61" s="91" t="s">
        <v>58</v>
      </c>
      <c r="B61" s="1">
        <v>55</v>
      </c>
      <c r="C61" s="163"/>
      <c r="D61" s="163"/>
      <c r="E61" s="78"/>
    </row>
    <row r="62" spans="1:5">
      <c r="A62" s="91" t="s">
        <v>59</v>
      </c>
      <c r="B62" s="1">
        <v>56</v>
      </c>
      <c r="C62" s="163">
        <v>702964</v>
      </c>
      <c r="D62" s="163">
        <v>702891</v>
      </c>
      <c r="E62" s="78"/>
    </row>
    <row r="63" spans="1:5">
      <c r="A63" s="91" t="s">
        <v>80</v>
      </c>
      <c r="B63" s="1">
        <v>57</v>
      </c>
      <c r="C63" s="163"/>
      <c r="D63" s="163">
        <v>104082</v>
      </c>
      <c r="E63" s="78"/>
    </row>
    <row r="64" spans="1:5">
      <c r="A64" s="119" t="s">
        <v>81</v>
      </c>
      <c r="B64" s="1">
        <v>58</v>
      </c>
      <c r="C64" s="163">
        <v>237647697</v>
      </c>
      <c r="D64" s="163">
        <v>237400810</v>
      </c>
      <c r="E64" s="78"/>
    </row>
    <row r="65" spans="1:5">
      <c r="A65" s="80" t="s">
        <v>82</v>
      </c>
      <c r="B65" s="1">
        <v>59</v>
      </c>
      <c r="C65" s="163">
        <v>21820614</v>
      </c>
      <c r="D65" s="163">
        <v>19416287</v>
      </c>
      <c r="E65" s="78"/>
    </row>
    <row r="66" spans="1:5">
      <c r="A66" s="80" t="s">
        <v>83</v>
      </c>
      <c r="B66" s="1">
        <v>60</v>
      </c>
      <c r="C66" s="36">
        <f>C7+C8+C40+C65</f>
        <v>4148007140</v>
      </c>
      <c r="D66" s="162">
        <f>D7+D8+D40+D65</f>
        <v>4632037243</v>
      </c>
      <c r="E66" s="78"/>
    </row>
    <row r="67" spans="1:5">
      <c r="A67" s="92" t="s">
        <v>84</v>
      </c>
      <c r="B67" s="4">
        <v>61</v>
      </c>
      <c r="C67" s="7">
        <v>54631638</v>
      </c>
      <c r="D67" s="7">
        <v>54545066</v>
      </c>
      <c r="E67" s="78"/>
    </row>
    <row r="68" spans="1:5">
      <c r="A68" s="87" t="s">
        <v>122</v>
      </c>
      <c r="B68" s="93"/>
      <c r="C68" s="113"/>
      <c r="D68" s="113"/>
      <c r="E68" s="78"/>
    </row>
    <row r="69" spans="1:5">
      <c r="A69" s="90" t="s">
        <v>85</v>
      </c>
      <c r="B69" s="3">
        <v>62</v>
      </c>
      <c r="C69" s="117">
        <f>C70+C71+C72+C78+C79+C82+C85</f>
        <v>2324082480</v>
      </c>
      <c r="D69" s="117">
        <f>D70+D71+D72+D78+D79+D82+D85</f>
        <v>2395468296</v>
      </c>
      <c r="E69" s="78"/>
    </row>
    <row r="70" spans="1:5">
      <c r="A70" s="91" t="s">
        <v>86</v>
      </c>
      <c r="B70" s="1">
        <v>63</v>
      </c>
      <c r="C70" s="163">
        <v>1672021210</v>
      </c>
      <c r="D70" s="163">
        <v>1672021210</v>
      </c>
      <c r="E70" s="78"/>
    </row>
    <row r="71" spans="1:5">
      <c r="A71" s="91" t="s">
        <v>87</v>
      </c>
      <c r="B71" s="1">
        <v>64</v>
      </c>
      <c r="C71" s="163">
        <v>2204690</v>
      </c>
      <c r="D71" s="163">
        <v>3602906</v>
      </c>
      <c r="E71" s="78"/>
    </row>
    <row r="72" spans="1:5">
      <c r="A72" s="91" t="s">
        <v>88</v>
      </c>
      <c r="B72" s="1">
        <v>65</v>
      </c>
      <c r="C72" s="36">
        <f>C73+C74-C75+C76+C77</f>
        <v>84401862</v>
      </c>
      <c r="D72" s="162">
        <f>D73+D74-D75+D76+D77</f>
        <v>102055847</v>
      </c>
      <c r="E72" s="78"/>
    </row>
    <row r="73" spans="1:5">
      <c r="A73" s="91" t="s">
        <v>89</v>
      </c>
      <c r="B73" s="1">
        <v>66</v>
      </c>
      <c r="C73" s="163">
        <v>67198750</v>
      </c>
      <c r="D73" s="163">
        <v>83601061</v>
      </c>
      <c r="E73" s="78"/>
    </row>
    <row r="74" spans="1:5">
      <c r="A74" s="91" t="s">
        <v>90</v>
      </c>
      <c r="B74" s="1">
        <v>67</v>
      </c>
      <c r="C74" s="163">
        <v>44815284</v>
      </c>
      <c r="D74" s="163">
        <v>44815284</v>
      </c>
      <c r="E74" s="78"/>
    </row>
    <row r="75" spans="1:5">
      <c r="A75" s="91" t="s">
        <v>91</v>
      </c>
      <c r="B75" s="1">
        <v>68</v>
      </c>
      <c r="C75" s="163">
        <v>37141295</v>
      </c>
      <c r="D75" s="163">
        <v>35889621</v>
      </c>
      <c r="E75" s="78"/>
    </row>
    <row r="76" spans="1:5">
      <c r="A76" s="91" t="s">
        <v>92</v>
      </c>
      <c r="B76" s="1">
        <v>69</v>
      </c>
      <c r="C76" s="163"/>
      <c r="D76" s="163"/>
      <c r="E76" s="78"/>
    </row>
    <row r="77" spans="1:5">
      <c r="A77" s="91" t="s">
        <v>93</v>
      </c>
      <c r="B77" s="1">
        <v>70</v>
      </c>
      <c r="C77" s="163">
        <v>9529123</v>
      </c>
      <c r="D77" s="163">
        <v>9529123</v>
      </c>
      <c r="E77" s="78"/>
    </row>
    <row r="78" spans="1:5">
      <c r="A78" s="91" t="s">
        <v>94</v>
      </c>
      <c r="B78" s="1">
        <v>71</v>
      </c>
      <c r="C78" s="163">
        <v>273313</v>
      </c>
      <c r="D78" s="163">
        <v>634097</v>
      </c>
      <c r="E78" s="78"/>
    </row>
    <row r="79" spans="1:5">
      <c r="A79" s="91" t="s">
        <v>95</v>
      </c>
      <c r="B79" s="1">
        <v>72</v>
      </c>
      <c r="C79" s="36">
        <f>C80-C81</f>
        <v>228523684</v>
      </c>
      <c r="D79" s="162">
        <f>D80-D81</f>
        <v>385175162</v>
      </c>
      <c r="E79" s="78"/>
    </row>
    <row r="80" spans="1:5">
      <c r="A80" s="91" t="s">
        <v>96</v>
      </c>
      <c r="B80" s="1">
        <v>73</v>
      </c>
      <c r="C80" s="163">
        <v>228523684</v>
      </c>
      <c r="D80" s="163">
        <v>385175162</v>
      </c>
      <c r="E80" s="78"/>
    </row>
    <row r="81" spans="1:5">
      <c r="A81" s="91" t="s">
        <v>97</v>
      </c>
      <c r="B81" s="1">
        <v>74</v>
      </c>
      <c r="C81" s="6"/>
      <c r="D81" s="163"/>
      <c r="E81" s="78"/>
    </row>
    <row r="82" spans="1:5">
      <c r="A82" s="91" t="s">
        <v>98</v>
      </c>
      <c r="B82" s="1">
        <v>75</v>
      </c>
      <c r="C82" s="36">
        <f>C83-C84</f>
        <v>336657721</v>
      </c>
      <c r="D82" s="162">
        <f>D83-D84</f>
        <v>231979074</v>
      </c>
      <c r="E82" s="78"/>
    </row>
    <row r="83" spans="1:5">
      <c r="A83" s="91" t="s">
        <v>99</v>
      </c>
      <c r="B83" s="1">
        <v>76</v>
      </c>
      <c r="C83" s="163">
        <v>336657721</v>
      </c>
      <c r="D83" s="163">
        <v>231979074</v>
      </c>
      <c r="E83" s="78"/>
    </row>
    <row r="84" spans="1:5">
      <c r="A84" s="91" t="s">
        <v>100</v>
      </c>
      <c r="B84" s="1">
        <v>77</v>
      </c>
      <c r="C84" s="6"/>
      <c r="D84" s="163"/>
      <c r="E84" s="78"/>
    </row>
    <row r="85" spans="1:5">
      <c r="A85" s="91" t="s">
        <v>101</v>
      </c>
      <c r="B85" s="1">
        <v>78</v>
      </c>
      <c r="C85" s="6"/>
      <c r="D85" s="163"/>
      <c r="E85" s="78"/>
    </row>
    <row r="86" spans="1:5">
      <c r="A86" s="80" t="s">
        <v>280</v>
      </c>
      <c r="B86" s="1">
        <v>79</v>
      </c>
      <c r="C86" s="36">
        <f>SUM(C87:C89)</f>
        <v>26578807</v>
      </c>
      <c r="D86" s="162">
        <f>SUM(D87:D89)</f>
        <v>31597492</v>
      </c>
      <c r="E86" s="78"/>
    </row>
    <row r="87" spans="1:5">
      <c r="A87" s="91" t="s">
        <v>102</v>
      </c>
      <c r="B87" s="1">
        <v>80</v>
      </c>
      <c r="C87" s="6"/>
      <c r="D87" s="163">
        <v>4665359</v>
      </c>
      <c r="E87" s="78"/>
    </row>
    <row r="88" spans="1:5">
      <c r="A88" s="91" t="s">
        <v>103</v>
      </c>
      <c r="B88" s="1">
        <v>81</v>
      </c>
      <c r="C88" s="6"/>
      <c r="D88" s="163"/>
      <c r="E88" s="78"/>
    </row>
    <row r="89" spans="1:5">
      <c r="A89" s="91" t="s">
        <v>104</v>
      </c>
      <c r="B89" s="1">
        <v>82</v>
      </c>
      <c r="C89" s="163">
        <v>26578807</v>
      </c>
      <c r="D89" s="163">
        <v>26932133</v>
      </c>
      <c r="E89" s="78"/>
    </row>
    <row r="90" spans="1:5">
      <c r="A90" s="80" t="s">
        <v>281</v>
      </c>
      <c r="B90" s="1">
        <v>83</v>
      </c>
      <c r="C90" s="36">
        <f>SUM(C91:C99)</f>
        <v>1351548203</v>
      </c>
      <c r="D90" s="162">
        <f>SUM(D91:D99)</f>
        <v>1739431226</v>
      </c>
      <c r="E90" s="78"/>
    </row>
    <row r="91" spans="1:5">
      <c r="A91" s="91" t="s">
        <v>105</v>
      </c>
      <c r="B91" s="1">
        <v>84</v>
      </c>
      <c r="C91" s="6"/>
      <c r="D91" s="163"/>
      <c r="E91" s="78"/>
    </row>
    <row r="92" spans="1:5">
      <c r="A92" s="91" t="s">
        <v>106</v>
      </c>
      <c r="B92" s="1">
        <v>85</v>
      </c>
      <c r="C92" s="6"/>
      <c r="D92" s="163"/>
      <c r="E92" s="78"/>
    </row>
    <row r="93" spans="1:5">
      <c r="A93" s="91" t="s">
        <v>107</v>
      </c>
      <c r="B93" s="1">
        <v>86</v>
      </c>
      <c r="C93" s="163">
        <v>1332585946</v>
      </c>
      <c r="D93" s="163">
        <v>1721763614</v>
      </c>
      <c r="E93" s="78"/>
    </row>
    <row r="94" spans="1:5">
      <c r="A94" s="91" t="s">
        <v>108</v>
      </c>
      <c r="B94" s="1">
        <v>87</v>
      </c>
      <c r="C94" s="163"/>
      <c r="D94" s="6"/>
      <c r="E94" s="78"/>
    </row>
    <row r="95" spans="1:5">
      <c r="A95" s="91" t="s">
        <v>109</v>
      </c>
      <c r="B95" s="1">
        <v>88</v>
      </c>
      <c r="C95" s="163"/>
      <c r="D95" s="163"/>
      <c r="E95" s="78"/>
    </row>
    <row r="96" spans="1:5">
      <c r="A96" s="91" t="s">
        <v>110</v>
      </c>
      <c r="B96" s="1">
        <v>89</v>
      </c>
      <c r="C96" s="163"/>
      <c r="D96" s="163"/>
      <c r="E96" s="78"/>
    </row>
    <row r="97" spans="1:5">
      <c r="A97" s="91" t="s">
        <v>111</v>
      </c>
      <c r="B97" s="1">
        <v>90</v>
      </c>
      <c r="C97" s="163"/>
      <c r="D97" s="163"/>
      <c r="E97" s="78"/>
    </row>
    <row r="98" spans="1:5">
      <c r="A98" s="91" t="s">
        <v>112</v>
      </c>
      <c r="B98" s="1">
        <v>91</v>
      </c>
      <c r="C98" s="163">
        <v>2044339</v>
      </c>
      <c r="D98" s="163">
        <v>1585824</v>
      </c>
      <c r="E98" s="78"/>
    </row>
    <row r="99" spans="1:5">
      <c r="A99" s="91" t="s">
        <v>113</v>
      </c>
      <c r="B99" s="1">
        <v>92</v>
      </c>
      <c r="C99" s="163">
        <v>16917918</v>
      </c>
      <c r="D99" s="163">
        <v>16081788</v>
      </c>
      <c r="E99" s="78"/>
    </row>
    <row r="100" spans="1:5">
      <c r="A100" s="80" t="s">
        <v>282</v>
      </c>
      <c r="B100" s="1">
        <v>93</v>
      </c>
      <c r="C100" s="36">
        <f>SUM(C101:C112)</f>
        <v>361331313</v>
      </c>
      <c r="D100" s="162">
        <f>SUM(D101:D112)</f>
        <v>369130888</v>
      </c>
      <c r="E100" s="78"/>
    </row>
    <row r="101" spans="1:5">
      <c r="A101" s="91" t="s">
        <v>105</v>
      </c>
      <c r="B101" s="1">
        <v>94</v>
      </c>
      <c r="C101" s="163">
        <v>195394</v>
      </c>
      <c r="D101" s="163">
        <v>377577</v>
      </c>
      <c r="E101" s="78"/>
    </row>
    <row r="102" spans="1:5">
      <c r="A102" s="91" t="s">
        <v>106</v>
      </c>
      <c r="B102" s="1">
        <v>95</v>
      </c>
      <c r="C102" s="163"/>
      <c r="D102" s="163"/>
      <c r="E102" s="78"/>
    </row>
    <row r="103" spans="1:5">
      <c r="A103" s="91" t="s">
        <v>107</v>
      </c>
      <c r="B103" s="1">
        <v>96</v>
      </c>
      <c r="C103" s="163">
        <v>159263170</v>
      </c>
      <c r="D103" s="163">
        <v>184701848</v>
      </c>
      <c r="E103" s="78"/>
    </row>
    <row r="104" spans="1:5">
      <c r="A104" s="91" t="s">
        <v>108</v>
      </c>
      <c r="B104" s="1">
        <v>97</v>
      </c>
      <c r="C104" s="163">
        <v>22878112</v>
      </c>
      <c r="D104" s="163">
        <v>30708993</v>
      </c>
      <c r="E104" s="78"/>
    </row>
    <row r="105" spans="1:5">
      <c r="A105" s="91" t="s">
        <v>109</v>
      </c>
      <c r="B105" s="1">
        <v>98</v>
      </c>
      <c r="C105" s="163">
        <v>150726630</v>
      </c>
      <c r="D105" s="163">
        <v>121224757</v>
      </c>
      <c r="E105" s="78"/>
    </row>
    <row r="106" spans="1:5">
      <c r="A106" s="91" t="s">
        <v>110</v>
      </c>
      <c r="B106" s="1">
        <v>99</v>
      </c>
      <c r="C106" s="163"/>
      <c r="D106" s="163"/>
      <c r="E106" s="78"/>
    </row>
    <row r="107" spans="1:5">
      <c r="A107" s="91" t="s">
        <v>111</v>
      </c>
      <c r="B107" s="1">
        <v>100</v>
      </c>
      <c r="C107" s="163"/>
      <c r="D107" s="163"/>
      <c r="E107" s="78"/>
    </row>
    <row r="108" spans="1:5">
      <c r="A108" s="91" t="s">
        <v>114</v>
      </c>
      <c r="B108" s="1">
        <v>101</v>
      </c>
      <c r="C108" s="163">
        <v>18821064</v>
      </c>
      <c r="D108" s="163">
        <v>20606875</v>
      </c>
      <c r="E108" s="78"/>
    </row>
    <row r="109" spans="1:5">
      <c r="A109" s="91" t="s">
        <v>115</v>
      </c>
      <c r="B109" s="1">
        <v>102</v>
      </c>
      <c r="C109" s="163">
        <v>7640156</v>
      </c>
      <c r="D109" s="163">
        <v>10270639</v>
      </c>
      <c r="E109" s="78"/>
    </row>
    <row r="110" spans="1:5">
      <c r="A110" s="91" t="s">
        <v>116</v>
      </c>
      <c r="B110" s="1">
        <v>103</v>
      </c>
      <c r="C110" s="163">
        <v>59985</v>
      </c>
      <c r="D110" s="163">
        <v>72403</v>
      </c>
      <c r="E110" s="78"/>
    </row>
    <row r="111" spans="1:5">
      <c r="A111" s="91" t="s">
        <v>117</v>
      </c>
      <c r="B111" s="1">
        <v>104</v>
      </c>
      <c r="C111" s="163"/>
      <c r="D111" s="163"/>
      <c r="E111" s="78"/>
    </row>
    <row r="112" spans="1:5">
      <c r="A112" s="91" t="s">
        <v>118</v>
      </c>
      <c r="B112" s="1">
        <v>105</v>
      </c>
      <c r="C112" s="163">
        <v>1746802</v>
      </c>
      <c r="D112" s="163">
        <v>1167796</v>
      </c>
      <c r="E112" s="78"/>
    </row>
    <row r="113" spans="1:5">
      <c r="A113" s="80" t="s">
        <v>119</v>
      </c>
      <c r="B113" s="1">
        <v>106</v>
      </c>
      <c r="C113" s="163">
        <f>111045144-26578807</f>
        <v>84466337</v>
      </c>
      <c r="D113" s="163">
        <v>96409341</v>
      </c>
      <c r="E113" s="78"/>
    </row>
    <row r="114" spans="1:5">
      <c r="A114" s="80" t="s">
        <v>120</v>
      </c>
      <c r="B114" s="1">
        <v>107</v>
      </c>
      <c r="C114" s="36">
        <f>C69+C86+C90+C100+C113</f>
        <v>4148007140</v>
      </c>
      <c r="D114" s="162">
        <f>D69+D86+D90+D100+D113</f>
        <v>4632037243</v>
      </c>
      <c r="E114" s="78"/>
    </row>
    <row r="115" spans="1:5">
      <c r="A115" s="86" t="s">
        <v>121</v>
      </c>
      <c r="B115" s="2">
        <v>108</v>
      </c>
      <c r="C115" s="7">
        <v>54631638</v>
      </c>
      <c r="D115" s="7">
        <v>54545066</v>
      </c>
      <c r="E115" s="78"/>
    </row>
    <row r="116" spans="1:5">
      <c r="A116" s="87" t="s">
        <v>123</v>
      </c>
      <c r="B116" s="89"/>
      <c r="C116" s="114"/>
      <c r="D116" s="114"/>
      <c r="E116" s="78"/>
    </row>
    <row r="117" spans="1:5">
      <c r="A117" s="90" t="s">
        <v>124</v>
      </c>
      <c r="B117" s="37"/>
      <c r="C117" s="115"/>
      <c r="D117" s="115"/>
      <c r="E117" s="78"/>
    </row>
    <row r="118" spans="1:5">
      <c r="A118" s="91" t="s">
        <v>125</v>
      </c>
      <c r="B118" s="1">
        <v>109</v>
      </c>
      <c r="C118" s="6"/>
      <c r="D118" s="6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18"/>
      <c r="D120" s="118"/>
    </row>
    <row r="121" spans="1:5">
      <c r="A121" s="84"/>
      <c r="B121" s="85"/>
      <c r="C121" s="116">
        <f>C114-C66</f>
        <v>0</v>
      </c>
      <c r="D121" s="116">
        <f>D114-D66</f>
        <v>0</v>
      </c>
    </row>
    <row r="122" spans="1:5">
      <c r="D122" s="78"/>
    </row>
    <row r="123" spans="1:5">
      <c r="C123" s="78"/>
      <c r="D123" s="78"/>
    </row>
  </sheetData>
  <mergeCells count="2">
    <mergeCell ref="A1:D1"/>
    <mergeCell ref="A2:D2"/>
  </mergeCells>
  <phoneticPr fontId="6" type="noConversion"/>
  <dataValidations count="5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73:C77 C57:C65 C7:D7 C87:C89 C10:C15 C17:C25 C27:C34 C36:C39 C42:C48 C50:C55 C115 C80:C81 C83:C84 C91:C99 C101:C113 C67 C70">
      <formula1>0</formula1>
    </dataValidation>
    <dataValidation allowBlank="1" sqref="C85:C86 C82 C8:C9 C16 C35 C49 C56 C90 C69:D69 C114:D114 D8:D10 D15:D16 C26:D26 D33:D37 C40:D41 D46:D49 D56:D57 C72:D72 C79:D79 D81:D82 D84:D92 D94:D97 C100:D100 C66:D66"/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0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75"/>
  <sheetViews>
    <sheetView zoomScaleNormal="100" zoomScaleSheetLayoutView="110" workbookViewId="0">
      <selection activeCell="I8" sqref="I8"/>
    </sheetView>
  </sheetViews>
  <sheetFormatPr defaultColWidth="9.140625" defaultRowHeight="12.75"/>
  <cols>
    <col min="1" max="1" width="78" style="110" customWidth="1"/>
    <col min="2" max="2" width="7.85546875" style="35" customWidth="1"/>
    <col min="3" max="6" width="13.5703125" style="35" customWidth="1"/>
    <col min="7" max="7" width="10.28515625" style="35" bestFit="1" customWidth="1"/>
    <col min="8" max="16384" width="9.140625" style="35"/>
  </cols>
  <sheetData>
    <row r="1" spans="1:7" ht="15.75">
      <c r="A1" s="252" t="s">
        <v>177</v>
      </c>
      <c r="B1" s="252"/>
      <c r="C1" s="252"/>
      <c r="D1" s="252"/>
      <c r="E1" s="252"/>
      <c r="F1" s="252"/>
    </row>
    <row r="2" spans="1:7">
      <c r="A2" s="254" t="s">
        <v>299</v>
      </c>
      <c r="B2" s="254"/>
      <c r="C2" s="254"/>
      <c r="D2" s="254"/>
      <c r="E2" s="254"/>
      <c r="F2" s="254"/>
    </row>
    <row r="3" spans="1:7">
      <c r="A3" s="279" t="s">
        <v>266</v>
      </c>
      <c r="B3" s="280"/>
      <c r="C3" s="280"/>
      <c r="D3" s="280"/>
      <c r="E3" s="280"/>
      <c r="F3" s="281"/>
    </row>
    <row r="4" spans="1:7" ht="22.5">
      <c r="A4" s="278" t="s">
        <v>33</v>
      </c>
      <c r="B4" s="278" t="s">
        <v>34</v>
      </c>
      <c r="C4" s="38" t="s">
        <v>35</v>
      </c>
      <c r="D4" s="38" t="s">
        <v>35</v>
      </c>
      <c r="E4" s="38" t="s">
        <v>36</v>
      </c>
      <c r="F4" s="38" t="s">
        <v>36</v>
      </c>
    </row>
    <row r="5" spans="1:7">
      <c r="A5" s="40"/>
      <c r="B5" s="40"/>
      <c r="C5" s="41" t="s">
        <v>176</v>
      </c>
      <c r="D5" s="41" t="s">
        <v>175</v>
      </c>
      <c r="E5" s="41" t="s">
        <v>176</v>
      </c>
      <c r="F5" s="41" t="s">
        <v>175</v>
      </c>
    </row>
    <row r="6" spans="1:7">
      <c r="A6" s="41">
        <v>1</v>
      </c>
      <c r="B6" s="43">
        <v>2</v>
      </c>
      <c r="C6" s="41">
        <v>3</v>
      </c>
      <c r="D6" s="41">
        <v>4</v>
      </c>
      <c r="E6" s="41">
        <v>5</v>
      </c>
      <c r="F6" s="41">
        <v>6</v>
      </c>
    </row>
    <row r="7" spans="1:7">
      <c r="A7" s="90" t="s">
        <v>283</v>
      </c>
      <c r="B7" s="3">
        <v>111</v>
      </c>
      <c r="C7" s="117">
        <f>SUM(C8:C9)</f>
        <v>1470965788</v>
      </c>
      <c r="D7" s="117">
        <f>SUM(D8:D9)</f>
        <v>82564374</v>
      </c>
      <c r="E7" s="117">
        <f t="shared" ref="E7:F7" si="0">SUM(E8:E9)</f>
        <v>1636413207</v>
      </c>
      <c r="F7" s="117">
        <f t="shared" si="0"/>
        <v>94113701</v>
      </c>
      <c r="G7" s="78"/>
    </row>
    <row r="8" spans="1:7">
      <c r="A8" s="80" t="s">
        <v>250</v>
      </c>
      <c r="B8" s="1">
        <v>112</v>
      </c>
      <c r="C8" s="163">
        <v>1440427303</v>
      </c>
      <c r="D8" s="163">
        <v>72135117</v>
      </c>
      <c r="E8" s="163">
        <v>1616664077</v>
      </c>
      <c r="F8" s="163">
        <f>+E8-1529618051</f>
        <v>87046026</v>
      </c>
      <c r="G8" s="78"/>
    </row>
    <row r="9" spans="1:7">
      <c r="A9" s="80" t="s">
        <v>251</v>
      </c>
      <c r="B9" s="1">
        <v>113</v>
      </c>
      <c r="C9" s="163">
        <f>2739517+27798968</f>
        <v>30538485</v>
      </c>
      <c r="D9" s="163">
        <v>10429257</v>
      </c>
      <c r="E9" s="163">
        <v>19749130</v>
      </c>
      <c r="F9" s="163">
        <f>+E9-12681455</f>
        <v>7067675</v>
      </c>
      <c r="G9" s="78"/>
    </row>
    <row r="10" spans="1:7">
      <c r="A10" s="80" t="s">
        <v>127</v>
      </c>
      <c r="B10" s="1">
        <v>114</v>
      </c>
      <c r="C10" s="36">
        <f>C11+C12+C16+C20+C21+C22+C25+C26</f>
        <v>1233233856</v>
      </c>
      <c r="D10" s="36">
        <f>D11+D12+D16+D20+D21+D22+D25+D26</f>
        <v>296069014</v>
      </c>
      <c r="E10" s="162">
        <f>E11+E12+E16+E20+E21+E22+E25+E26</f>
        <v>1396220124</v>
      </c>
      <c r="F10" s="162">
        <f>F11+F12+F16+F20+F21+F22+F25+F26</f>
        <v>315847272</v>
      </c>
      <c r="G10" s="78"/>
    </row>
    <row r="11" spans="1:7">
      <c r="A11" s="80" t="s">
        <v>128</v>
      </c>
      <c r="B11" s="1">
        <v>115</v>
      </c>
      <c r="C11" s="6"/>
      <c r="D11" s="6"/>
      <c r="E11" s="163"/>
      <c r="F11" s="6"/>
      <c r="G11" s="78"/>
    </row>
    <row r="12" spans="1:7">
      <c r="A12" s="80" t="s">
        <v>284</v>
      </c>
      <c r="B12" s="1">
        <v>116</v>
      </c>
      <c r="C12" s="36">
        <f>SUM(C13:C15)</f>
        <v>474135719</v>
      </c>
      <c r="D12" s="36">
        <f>SUM(D13:D15)</f>
        <v>96959546</v>
      </c>
      <c r="E12" s="162">
        <f t="shared" ref="E12:F12" si="1">SUM(E13:E15)</f>
        <v>511785310</v>
      </c>
      <c r="F12" s="36">
        <f t="shared" si="1"/>
        <v>93141886</v>
      </c>
      <c r="G12" s="78"/>
    </row>
    <row r="13" spans="1:7">
      <c r="A13" s="129" t="s">
        <v>129</v>
      </c>
      <c r="B13" s="1">
        <v>117</v>
      </c>
      <c r="C13" s="163">
        <v>245716305</v>
      </c>
      <c r="D13" s="163">
        <v>39412456</v>
      </c>
      <c r="E13" s="163">
        <v>274645200</v>
      </c>
      <c r="F13" s="163">
        <f>+E13-241602189</f>
        <v>33043011</v>
      </c>
      <c r="G13" s="78"/>
    </row>
    <row r="14" spans="1:7">
      <c r="A14" s="129" t="s">
        <v>130</v>
      </c>
      <c r="B14" s="1">
        <v>118</v>
      </c>
      <c r="C14" s="163">
        <v>2417204</v>
      </c>
      <c r="D14" s="163">
        <v>181289</v>
      </c>
      <c r="E14" s="163">
        <v>2850429</v>
      </c>
      <c r="F14" s="163">
        <f>+E14-2749445</f>
        <v>100984</v>
      </c>
      <c r="G14" s="78"/>
    </row>
    <row r="15" spans="1:7">
      <c r="A15" s="129" t="s">
        <v>131</v>
      </c>
      <c r="B15" s="1">
        <v>119</v>
      </c>
      <c r="C15" s="163">
        <v>226002210</v>
      </c>
      <c r="D15" s="163">
        <v>57365801</v>
      </c>
      <c r="E15" s="163">
        <v>234289681</v>
      </c>
      <c r="F15" s="163">
        <f>+E15-174291790</f>
        <v>59997891</v>
      </c>
      <c r="G15" s="78"/>
    </row>
    <row r="16" spans="1:7">
      <c r="A16" s="80" t="s">
        <v>285</v>
      </c>
      <c r="B16" s="1">
        <v>120</v>
      </c>
      <c r="C16" s="36">
        <f>SUM(C17:C19)</f>
        <v>365349927</v>
      </c>
      <c r="D16" s="36">
        <f>SUM(D17:D19)</f>
        <v>81735791</v>
      </c>
      <c r="E16" s="162">
        <f>SUM(E17:E19)</f>
        <v>443751031</v>
      </c>
      <c r="F16" s="36">
        <f>SUM(F17:F19)</f>
        <v>99266955</v>
      </c>
      <c r="G16" s="78"/>
    </row>
    <row r="17" spans="1:7">
      <c r="A17" s="129" t="s">
        <v>132</v>
      </c>
      <c r="B17" s="1">
        <v>121</v>
      </c>
      <c r="C17" s="163">
        <v>219441890</v>
      </c>
      <c r="D17" s="163">
        <v>40956230</v>
      </c>
      <c r="E17" s="163">
        <v>269924542</v>
      </c>
      <c r="F17" s="163">
        <f>+E17-207014411</f>
        <v>62910131</v>
      </c>
      <c r="G17" s="78"/>
    </row>
    <row r="18" spans="1:7">
      <c r="A18" s="129" t="s">
        <v>133</v>
      </c>
      <c r="B18" s="1">
        <v>122</v>
      </c>
      <c r="C18" s="163">
        <v>93854219</v>
      </c>
      <c r="D18" s="163">
        <v>26650228</v>
      </c>
      <c r="E18" s="163">
        <v>111612209</v>
      </c>
      <c r="F18" s="163">
        <f>+E18-89158734</f>
        <v>22453475</v>
      </c>
      <c r="G18" s="78"/>
    </row>
    <row r="19" spans="1:7">
      <c r="A19" s="129" t="s">
        <v>134</v>
      </c>
      <c r="B19" s="1">
        <v>123</v>
      </c>
      <c r="C19" s="163">
        <v>52053818</v>
      </c>
      <c r="D19" s="163">
        <v>14129333</v>
      </c>
      <c r="E19" s="163">
        <v>62214280</v>
      </c>
      <c r="F19" s="163">
        <f>+E19-48310931</f>
        <v>13903349</v>
      </c>
      <c r="G19" s="78"/>
    </row>
    <row r="20" spans="1:7">
      <c r="A20" s="80" t="s">
        <v>135</v>
      </c>
      <c r="B20" s="1">
        <v>124</v>
      </c>
      <c r="C20" s="163">
        <v>243228097</v>
      </c>
      <c r="D20" s="163">
        <v>62979843</v>
      </c>
      <c r="E20" s="163">
        <v>283465960</v>
      </c>
      <c r="F20" s="163">
        <f>+E20-215613149</f>
        <v>67852811</v>
      </c>
      <c r="G20" s="78"/>
    </row>
    <row r="21" spans="1:7">
      <c r="A21" s="80" t="s">
        <v>136</v>
      </c>
      <c r="B21" s="1">
        <v>125</v>
      </c>
      <c r="C21" s="163">
        <v>126732255</v>
      </c>
      <c r="D21" s="163">
        <v>38362661</v>
      </c>
      <c r="E21" s="163">
        <v>133772749</v>
      </c>
      <c r="F21" s="163">
        <f>+E21-95540566</f>
        <v>38232183</v>
      </c>
      <c r="G21" s="78"/>
    </row>
    <row r="22" spans="1:7">
      <c r="A22" s="80" t="s">
        <v>137</v>
      </c>
      <c r="B22" s="1">
        <v>126</v>
      </c>
      <c r="C22" s="36">
        <f>SUM(C23:C24)</f>
        <v>690979</v>
      </c>
      <c r="D22" s="36">
        <f>SUM(D23:D24)</f>
        <v>419496</v>
      </c>
      <c r="E22" s="162">
        <f t="shared" ref="E22:F22" si="2">SUM(E23:E24)</f>
        <v>112132</v>
      </c>
      <c r="F22" s="36">
        <f t="shared" si="2"/>
        <v>42495</v>
      </c>
      <c r="G22" s="78"/>
    </row>
    <row r="23" spans="1:7">
      <c r="A23" s="129" t="s">
        <v>138</v>
      </c>
      <c r="B23" s="1">
        <v>127</v>
      </c>
      <c r="C23" s="6"/>
      <c r="D23" s="6"/>
      <c r="E23" s="163"/>
      <c r="F23" s="6"/>
      <c r="G23" s="78"/>
    </row>
    <row r="24" spans="1:7">
      <c r="A24" s="129" t="s">
        <v>139</v>
      </c>
      <c r="B24" s="1">
        <v>128</v>
      </c>
      <c r="C24" s="163">
        <v>690979</v>
      </c>
      <c r="D24" s="163">
        <v>419496</v>
      </c>
      <c r="E24" s="163">
        <v>112132</v>
      </c>
      <c r="F24" s="163">
        <f>+E24-69637</f>
        <v>42495</v>
      </c>
      <c r="G24" s="78"/>
    </row>
    <row r="25" spans="1:7">
      <c r="A25" s="80" t="s">
        <v>140</v>
      </c>
      <c r="B25" s="1">
        <v>129</v>
      </c>
      <c r="C25" s="163">
        <v>1854405</v>
      </c>
      <c r="D25" s="163">
        <v>1854405</v>
      </c>
      <c r="E25" s="163">
        <v>5086540</v>
      </c>
      <c r="F25" s="6">
        <f>+E25-0</f>
        <v>5086540</v>
      </c>
      <c r="G25" s="78"/>
    </row>
    <row r="26" spans="1:7">
      <c r="A26" s="80" t="s">
        <v>141</v>
      </c>
      <c r="B26" s="1">
        <v>130</v>
      </c>
      <c r="C26" s="163">
        <v>21242474</v>
      </c>
      <c r="D26" s="163">
        <v>13757272</v>
      </c>
      <c r="E26" s="163">
        <v>18246402</v>
      </c>
      <c r="F26" s="163">
        <f>+E26-6022000</f>
        <v>12224402</v>
      </c>
      <c r="G26" s="78"/>
    </row>
    <row r="27" spans="1:7">
      <c r="A27" s="80" t="s">
        <v>286</v>
      </c>
      <c r="B27" s="1">
        <v>131</v>
      </c>
      <c r="C27" s="36">
        <f>SUM(C28:C32)</f>
        <v>88144060</v>
      </c>
      <c r="D27" s="36">
        <f>SUM(D28:D32)</f>
        <v>9420273</v>
      </c>
      <c r="E27" s="162">
        <f t="shared" ref="E27:F27" si="3">SUM(E28:E32)</f>
        <v>59584924</v>
      </c>
      <c r="F27" s="36">
        <f t="shared" si="3"/>
        <v>3962094</v>
      </c>
      <c r="G27" s="78"/>
    </row>
    <row r="28" spans="1:7" ht="24">
      <c r="A28" s="80" t="s">
        <v>292</v>
      </c>
      <c r="B28" s="1">
        <v>132</v>
      </c>
      <c r="C28" s="6"/>
      <c r="D28" s="6"/>
      <c r="E28" s="163"/>
      <c r="F28" s="6"/>
      <c r="G28" s="78"/>
    </row>
    <row r="29" spans="1:7">
      <c r="A29" s="80" t="s">
        <v>293</v>
      </c>
      <c r="B29" s="1">
        <v>133</v>
      </c>
      <c r="C29" s="163">
        <v>41052317</v>
      </c>
      <c r="D29" s="163">
        <v>7789757</v>
      </c>
      <c r="E29" s="163">
        <v>49056561</v>
      </c>
      <c r="F29" s="163">
        <f>+E29-45878327</f>
        <v>3178234</v>
      </c>
      <c r="G29" s="78"/>
    </row>
    <row r="30" spans="1:7">
      <c r="A30" s="80" t="s">
        <v>142</v>
      </c>
      <c r="B30" s="1">
        <v>134</v>
      </c>
      <c r="C30" s="163"/>
      <c r="D30" s="163"/>
      <c r="E30" s="163"/>
      <c r="F30" s="6"/>
      <c r="G30" s="78"/>
    </row>
    <row r="31" spans="1:7">
      <c r="A31" s="80" t="s">
        <v>143</v>
      </c>
      <c r="B31" s="1">
        <v>135</v>
      </c>
      <c r="C31" s="163">
        <v>9107883</v>
      </c>
      <c r="D31" s="163">
        <v>957141</v>
      </c>
      <c r="E31" s="163">
        <v>7520020</v>
      </c>
      <c r="F31" s="163">
        <f>+E31-7098051</f>
        <v>421969</v>
      </c>
      <c r="G31" s="78"/>
    </row>
    <row r="32" spans="1:7">
      <c r="A32" s="80" t="s">
        <v>144</v>
      </c>
      <c r="B32" s="1">
        <v>136</v>
      </c>
      <c r="C32" s="163">
        <v>37983860</v>
      </c>
      <c r="D32" s="163">
        <v>673375</v>
      </c>
      <c r="E32" s="163">
        <v>3008343</v>
      </c>
      <c r="F32" s="163">
        <f>+E32-2646452</f>
        <v>361891</v>
      </c>
      <c r="G32" s="78"/>
    </row>
    <row r="33" spans="1:7">
      <c r="A33" s="80" t="s">
        <v>287</v>
      </c>
      <c r="B33" s="1">
        <v>137</v>
      </c>
      <c r="C33" s="36">
        <f>SUM(C34:C37)</f>
        <v>60817483</v>
      </c>
      <c r="D33" s="36">
        <f>SUM(D34:D37)</f>
        <v>21113772</v>
      </c>
      <c r="E33" s="162">
        <f>SUM(E34:E37)</f>
        <v>82068385</v>
      </c>
      <c r="F33" s="36">
        <f>SUM(F34:F37)</f>
        <v>14668555</v>
      </c>
      <c r="G33" s="78"/>
    </row>
    <row r="34" spans="1:7" ht="24">
      <c r="A34" s="80" t="s">
        <v>294</v>
      </c>
      <c r="B34" s="1">
        <v>138</v>
      </c>
      <c r="C34" s="6"/>
      <c r="D34" s="6"/>
      <c r="E34" s="163"/>
      <c r="F34" s="6"/>
      <c r="G34" s="78"/>
    </row>
    <row r="35" spans="1:7">
      <c r="A35" s="80" t="s">
        <v>295</v>
      </c>
      <c r="B35" s="1">
        <v>139</v>
      </c>
      <c r="C35" s="163">
        <v>49480811</v>
      </c>
      <c r="D35" s="163">
        <v>19568871</v>
      </c>
      <c r="E35" s="163">
        <v>68345330</v>
      </c>
      <c r="F35" s="163">
        <f>+E35-55051192</f>
        <v>13294138</v>
      </c>
      <c r="G35" s="78"/>
    </row>
    <row r="36" spans="1:7">
      <c r="A36" s="80" t="s">
        <v>145</v>
      </c>
      <c r="B36" s="1">
        <v>140</v>
      </c>
      <c r="C36" s="163">
        <v>8256519</v>
      </c>
      <c r="D36" s="163">
        <v>962763</v>
      </c>
      <c r="E36" s="163">
        <v>6761354</v>
      </c>
      <c r="F36" s="163">
        <f>+E36-5990954</f>
        <v>770400</v>
      </c>
      <c r="G36" s="78"/>
    </row>
    <row r="37" spans="1:7">
      <c r="A37" s="80" t="s">
        <v>146</v>
      </c>
      <c r="B37" s="1">
        <v>141</v>
      </c>
      <c r="C37" s="163">
        <v>3080153</v>
      </c>
      <c r="D37" s="163">
        <v>582138</v>
      </c>
      <c r="E37" s="163">
        <v>6961701</v>
      </c>
      <c r="F37" s="163">
        <f>+E37-6357684</f>
        <v>604017</v>
      </c>
      <c r="G37" s="78"/>
    </row>
    <row r="38" spans="1:7">
      <c r="A38" s="80" t="s">
        <v>147</v>
      </c>
      <c r="B38" s="1">
        <v>142</v>
      </c>
      <c r="C38" s="6"/>
      <c r="D38" s="6"/>
      <c r="E38" s="163"/>
      <c r="F38" s="6"/>
      <c r="G38" s="78"/>
    </row>
    <row r="39" spans="1:7">
      <c r="A39" s="80" t="s">
        <v>148</v>
      </c>
      <c r="B39" s="1">
        <v>143</v>
      </c>
      <c r="C39" s="6"/>
      <c r="D39" s="6"/>
      <c r="E39" s="163"/>
      <c r="F39" s="6"/>
      <c r="G39" s="78"/>
    </row>
    <row r="40" spans="1:7">
      <c r="A40" s="80" t="s">
        <v>149</v>
      </c>
      <c r="B40" s="1">
        <v>144</v>
      </c>
      <c r="C40" s="6"/>
      <c r="D40" s="6"/>
      <c r="E40" s="163"/>
      <c r="F40" s="6"/>
      <c r="G40" s="78"/>
    </row>
    <row r="41" spans="1:7">
      <c r="A41" s="80" t="s">
        <v>150</v>
      </c>
      <c r="B41" s="1">
        <v>145</v>
      </c>
      <c r="C41" s="6"/>
      <c r="D41" s="6"/>
      <c r="E41" s="163"/>
      <c r="F41" s="6"/>
      <c r="G41" s="78"/>
    </row>
    <row r="42" spans="1:7">
      <c r="A42" s="80" t="s">
        <v>288</v>
      </c>
      <c r="B42" s="1">
        <v>146</v>
      </c>
      <c r="C42" s="36">
        <f>C7+C27+C38+C40</f>
        <v>1559109848</v>
      </c>
      <c r="D42" s="36">
        <f>D7+D27+D38+D40</f>
        <v>91984647</v>
      </c>
      <c r="E42" s="162">
        <f>E7+E27+E38+E40</f>
        <v>1695998131</v>
      </c>
      <c r="F42" s="36">
        <f>F7+F27+F38+F40</f>
        <v>98075795</v>
      </c>
      <c r="G42" s="78"/>
    </row>
    <row r="43" spans="1:7">
      <c r="A43" s="80" t="s">
        <v>151</v>
      </c>
      <c r="B43" s="1">
        <v>147</v>
      </c>
      <c r="C43" s="36">
        <f>C10+C33+C39+C41</f>
        <v>1294051339</v>
      </c>
      <c r="D43" s="36">
        <f>D10+D33+D39+D41</f>
        <v>317182786</v>
      </c>
      <c r="E43" s="162">
        <f t="shared" ref="E43:F43" si="4">E10+E33+E39+E41</f>
        <v>1478288509</v>
      </c>
      <c r="F43" s="162">
        <f t="shared" si="4"/>
        <v>330515827</v>
      </c>
      <c r="G43" s="78"/>
    </row>
    <row r="44" spans="1:7">
      <c r="A44" s="80" t="s">
        <v>152</v>
      </c>
      <c r="B44" s="1">
        <v>148</v>
      </c>
      <c r="C44" s="36">
        <f>C42-C43</f>
        <v>265058509</v>
      </c>
      <c r="D44" s="36">
        <f>D42-D43</f>
        <v>-225198139</v>
      </c>
      <c r="E44" s="162">
        <f t="shared" ref="E44:F44" si="5">E42-E43</f>
        <v>217709622</v>
      </c>
      <c r="F44" s="162">
        <f t="shared" si="5"/>
        <v>-232440032</v>
      </c>
      <c r="G44" s="78"/>
    </row>
    <row r="45" spans="1:7">
      <c r="A45" s="129" t="s">
        <v>153</v>
      </c>
      <c r="B45" s="1">
        <v>149</v>
      </c>
      <c r="C45" s="36">
        <f>IF(C42&gt;C43,C42-C43,0)</f>
        <v>265058509</v>
      </c>
      <c r="D45" s="36">
        <f>IF(D42&gt;D43,D42-D43,0)</f>
        <v>0</v>
      </c>
      <c r="E45" s="162">
        <f t="shared" ref="E45:F45" si="6">IF(E42&gt;E43,E42-E43,0)</f>
        <v>217709622</v>
      </c>
      <c r="F45" s="36">
        <f t="shared" si="6"/>
        <v>0</v>
      </c>
      <c r="G45" s="78"/>
    </row>
    <row r="46" spans="1:7">
      <c r="A46" s="129" t="s">
        <v>154</v>
      </c>
      <c r="B46" s="1">
        <v>150</v>
      </c>
      <c r="C46" s="36">
        <f>IF(C43&gt;C42,C43-C42,0)</f>
        <v>0</v>
      </c>
      <c r="D46" s="36">
        <f>IF(D43&gt;D42,D43-D42,0)</f>
        <v>225198139</v>
      </c>
      <c r="E46" s="162">
        <f t="shared" ref="E46:F46" si="7">IF(E43&gt;E42,E43-E42,0)</f>
        <v>0</v>
      </c>
      <c r="F46" s="36">
        <f t="shared" si="7"/>
        <v>232440032</v>
      </c>
      <c r="G46" s="78"/>
    </row>
    <row r="47" spans="1:7">
      <c r="A47" s="80" t="s">
        <v>155</v>
      </c>
      <c r="B47" s="1">
        <v>151</v>
      </c>
      <c r="C47" s="163">
        <v>-71599212</v>
      </c>
      <c r="D47" s="163">
        <v>-71599212</v>
      </c>
      <c r="E47" s="163">
        <v>-14269452</v>
      </c>
      <c r="F47" s="6"/>
      <c r="G47" s="78"/>
    </row>
    <row r="48" spans="1:7">
      <c r="A48" s="80" t="s">
        <v>296</v>
      </c>
      <c r="B48" s="1">
        <v>152</v>
      </c>
      <c r="C48" s="36">
        <f>C44-C47</f>
        <v>336657721</v>
      </c>
      <c r="D48" s="36">
        <f>D44-D47</f>
        <v>-153598927</v>
      </c>
      <c r="E48" s="162">
        <f t="shared" ref="E48:F48" si="8">E44-E47</f>
        <v>231979074</v>
      </c>
      <c r="F48" s="36">
        <f t="shared" si="8"/>
        <v>-232440032</v>
      </c>
      <c r="G48" s="78"/>
    </row>
    <row r="49" spans="1:7">
      <c r="A49" s="129" t="s">
        <v>156</v>
      </c>
      <c r="B49" s="1">
        <v>153</v>
      </c>
      <c r="C49" s="36">
        <f>IF(C48&gt;0,C48,0)</f>
        <v>336657721</v>
      </c>
      <c r="D49" s="36">
        <f>IF(D48&gt;0,D48,0)</f>
        <v>0</v>
      </c>
      <c r="E49" s="162">
        <f t="shared" ref="E49:F49" si="9">IF(E48&gt;0,E48,0)</f>
        <v>231979074</v>
      </c>
      <c r="F49" s="36">
        <f t="shared" si="9"/>
        <v>0</v>
      </c>
      <c r="G49" s="78"/>
    </row>
    <row r="50" spans="1:7">
      <c r="A50" s="111" t="s">
        <v>157</v>
      </c>
      <c r="B50" s="2">
        <v>154</v>
      </c>
      <c r="C50" s="42">
        <f>IF(C48&lt;0,-C48,0)</f>
        <v>0</v>
      </c>
      <c r="D50" s="42">
        <f>IF(D48&lt;0,-D48,0)</f>
        <v>153598927</v>
      </c>
      <c r="E50" s="42">
        <f t="shared" ref="E50:F50" si="10">IF(E48&lt;0,-E48,0)</f>
        <v>0</v>
      </c>
      <c r="F50" s="42">
        <f t="shared" si="10"/>
        <v>232440032</v>
      </c>
      <c r="G50" s="78"/>
    </row>
    <row r="51" spans="1:7">
      <c r="A51" s="87" t="s">
        <v>158</v>
      </c>
      <c r="B51" s="88"/>
      <c r="C51" s="88"/>
      <c r="D51" s="88"/>
      <c r="E51" s="88"/>
      <c r="F51" s="130"/>
      <c r="G51" s="78"/>
    </row>
    <row r="52" spans="1:7">
      <c r="A52" s="90" t="s">
        <v>159</v>
      </c>
      <c r="B52" s="37"/>
      <c r="C52" s="37"/>
      <c r="D52" s="37"/>
      <c r="E52" s="37"/>
      <c r="F52" s="131"/>
      <c r="G52" s="78"/>
    </row>
    <row r="53" spans="1:7">
      <c r="A53" s="80" t="s">
        <v>160</v>
      </c>
      <c r="B53" s="1">
        <v>155</v>
      </c>
      <c r="C53" s="6">
        <f>+C48</f>
        <v>336657721</v>
      </c>
      <c r="D53" s="6">
        <f>+D48</f>
        <v>-153598927</v>
      </c>
      <c r="E53" s="163">
        <f>+E48</f>
        <v>231979074</v>
      </c>
      <c r="F53" s="6">
        <f>+F48</f>
        <v>-232440032</v>
      </c>
      <c r="G53" s="78"/>
    </row>
    <row r="54" spans="1:7">
      <c r="A54" s="80" t="s">
        <v>161</v>
      </c>
      <c r="B54" s="1">
        <v>156</v>
      </c>
      <c r="C54" s="7"/>
      <c r="D54" s="7"/>
      <c r="E54" s="7"/>
      <c r="F54" s="7"/>
      <c r="G54" s="78"/>
    </row>
    <row r="55" spans="1:7">
      <c r="A55" s="87" t="s">
        <v>162</v>
      </c>
      <c r="B55" s="88"/>
      <c r="C55" s="88"/>
      <c r="D55" s="88"/>
      <c r="E55" s="88"/>
      <c r="F55" s="130"/>
      <c r="G55" s="78"/>
    </row>
    <row r="56" spans="1:7">
      <c r="A56" s="90" t="s">
        <v>163</v>
      </c>
      <c r="B56" s="8">
        <v>157</v>
      </c>
      <c r="C56" s="5">
        <f>C48</f>
        <v>336657721</v>
      </c>
      <c r="D56" s="5">
        <f>D48</f>
        <v>-153598927</v>
      </c>
      <c r="E56" s="5">
        <f>E48</f>
        <v>231979074</v>
      </c>
      <c r="F56" s="5">
        <f>F48</f>
        <v>-232440032</v>
      </c>
      <c r="G56" s="78"/>
    </row>
    <row r="57" spans="1:7">
      <c r="A57" s="80" t="s">
        <v>290</v>
      </c>
      <c r="B57" s="1">
        <v>158</v>
      </c>
      <c r="C57" s="36">
        <f>SUM(C58:C64)</f>
        <v>-34190767</v>
      </c>
      <c r="D57" s="36">
        <f>SUM(D58:D64)</f>
        <v>-34190767</v>
      </c>
      <c r="E57" s="162">
        <f>SUM(E58:E64)</f>
        <v>450979</v>
      </c>
      <c r="F57" s="36">
        <f>SUM(F58:F64)</f>
        <v>450979</v>
      </c>
      <c r="G57" s="78"/>
    </row>
    <row r="58" spans="1:7">
      <c r="A58" s="80" t="s">
        <v>164</v>
      </c>
      <c r="B58" s="1">
        <v>159</v>
      </c>
      <c r="C58" s="6"/>
      <c r="D58" s="6"/>
      <c r="E58" s="163"/>
      <c r="F58" s="6"/>
      <c r="G58" s="78"/>
    </row>
    <row r="59" spans="1:7">
      <c r="A59" s="80" t="s">
        <v>165</v>
      </c>
      <c r="B59" s="1">
        <v>160</v>
      </c>
      <c r="C59" s="6"/>
      <c r="D59" s="6"/>
      <c r="E59" s="163"/>
      <c r="F59" s="6"/>
      <c r="G59" s="78"/>
    </row>
    <row r="60" spans="1:7">
      <c r="A60" s="80" t="s">
        <v>166</v>
      </c>
      <c r="B60" s="1">
        <v>161</v>
      </c>
      <c r="C60" s="163">
        <v>-34190767</v>
      </c>
      <c r="D60" s="163">
        <v>-34190767</v>
      </c>
      <c r="E60" s="163">
        <v>450979</v>
      </c>
      <c r="F60" s="6">
        <f>+E60</f>
        <v>450979</v>
      </c>
      <c r="G60" s="78"/>
    </row>
    <row r="61" spans="1:7">
      <c r="A61" s="80" t="s">
        <v>167</v>
      </c>
      <c r="B61" s="1">
        <v>162</v>
      </c>
      <c r="C61" s="163"/>
      <c r="D61" s="163"/>
      <c r="E61" s="163"/>
      <c r="F61" s="6"/>
      <c r="G61" s="78"/>
    </row>
    <row r="62" spans="1:7">
      <c r="A62" s="80" t="s">
        <v>168</v>
      </c>
      <c r="B62" s="1">
        <v>163</v>
      </c>
      <c r="C62" s="163"/>
      <c r="D62" s="163"/>
      <c r="E62" s="163"/>
      <c r="F62" s="6"/>
      <c r="G62" s="78"/>
    </row>
    <row r="63" spans="1:7">
      <c r="A63" s="80" t="s">
        <v>169</v>
      </c>
      <c r="B63" s="1">
        <v>164</v>
      </c>
      <c r="C63" s="163"/>
      <c r="D63" s="163"/>
      <c r="E63" s="163"/>
      <c r="F63" s="6"/>
      <c r="G63" s="78"/>
    </row>
    <row r="64" spans="1:7">
      <c r="A64" s="80" t="s">
        <v>170</v>
      </c>
      <c r="B64" s="1">
        <v>165</v>
      </c>
      <c r="C64" s="163"/>
      <c r="D64" s="163"/>
      <c r="E64" s="163"/>
      <c r="F64" s="6"/>
      <c r="G64" s="78"/>
    </row>
    <row r="65" spans="1:7">
      <c r="A65" s="80" t="s">
        <v>171</v>
      </c>
      <c r="B65" s="1">
        <v>166</v>
      </c>
      <c r="C65" s="163">
        <v>-2726295</v>
      </c>
      <c r="D65" s="163">
        <v>-2726295</v>
      </c>
      <c r="E65" s="163">
        <v>90195</v>
      </c>
      <c r="F65" s="6">
        <f>+E65</f>
        <v>90195</v>
      </c>
      <c r="G65" s="78"/>
    </row>
    <row r="66" spans="1:7">
      <c r="A66" s="80" t="s">
        <v>289</v>
      </c>
      <c r="B66" s="1">
        <v>167</v>
      </c>
      <c r="C66" s="36">
        <f>C57-C65</f>
        <v>-31464472</v>
      </c>
      <c r="D66" s="36">
        <f>D57-D65</f>
        <v>-31464472</v>
      </c>
      <c r="E66" s="162">
        <f t="shared" ref="E66:F66" si="11">E57-E65</f>
        <v>360784</v>
      </c>
      <c r="F66" s="162">
        <f t="shared" si="11"/>
        <v>360784</v>
      </c>
      <c r="G66" s="78"/>
    </row>
    <row r="67" spans="1:7">
      <c r="A67" s="80" t="s">
        <v>172</v>
      </c>
      <c r="B67" s="1">
        <v>168</v>
      </c>
      <c r="C67" s="42">
        <f>C56+C66</f>
        <v>305193249</v>
      </c>
      <c r="D67" s="42">
        <f>D56+D66</f>
        <v>-185063399</v>
      </c>
      <c r="E67" s="42">
        <f>E56+E66</f>
        <v>232339858</v>
      </c>
      <c r="F67" s="42">
        <f>F56+F66</f>
        <v>-232079248</v>
      </c>
      <c r="G67" s="78"/>
    </row>
    <row r="68" spans="1:7" ht="24">
      <c r="A68" s="101" t="s">
        <v>173</v>
      </c>
      <c r="B68" s="102"/>
      <c r="C68" s="102"/>
      <c r="D68" s="102"/>
      <c r="E68" s="102"/>
      <c r="F68" s="132"/>
      <c r="G68" s="78"/>
    </row>
    <row r="69" spans="1:7">
      <c r="A69" s="103" t="s">
        <v>174</v>
      </c>
      <c r="B69" s="104"/>
      <c r="C69" s="104"/>
      <c r="D69" s="104"/>
      <c r="E69" s="104"/>
      <c r="F69" s="133"/>
      <c r="G69" s="78"/>
    </row>
    <row r="70" spans="1:7">
      <c r="A70" s="80" t="s">
        <v>160</v>
      </c>
      <c r="B70" s="1">
        <v>169</v>
      </c>
      <c r="C70" s="6"/>
      <c r="D70" s="6"/>
      <c r="E70" s="6"/>
      <c r="F70" s="6"/>
      <c r="G70" s="78"/>
    </row>
    <row r="71" spans="1:7">
      <c r="A71" s="92" t="s">
        <v>161</v>
      </c>
      <c r="B71" s="4">
        <v>170</v>
      </c>
      <c r="C71" s="7"/>
      <c r="D71" s="7"/>
      <c r="E71" s="7"/>
      <c r="F71" s="7"/>
      <c r="G71" s="78"/>
    </row>
    <row r="75" spans="1:7">
      <c r="E75" s="78"/>
      <c r="F75" s="78"/>
    </row>
  </sheetData>
  <mergeCells count="2">
    <mergeCell ref="A1:F1"/>
    <mergeCell ref="A2:F2"/>
  </mergeCells>
  <phoneticPr fontId="6" type="noConversion"/>
  <dataValidations count="3">
    <dataValidation allowBlank="1" sqref="C70:F71 C53:F54 D35:D37 D47 D8:D9 D13:D15 D17:D21 D24:D26 D29:D32 E58:E64 C58:D59 D60:D65 F7:F50 C7:E7 C10:E12 C16:E16 C22:E23 C27:E28 C33:E34 F58:F65 C38:E46 C48:E50"/>
    <dataValidation type="whole" operator="notEqual" allowBlank="1" showInputMessage="1" showErrorMessage="1" errorTitle="Pogrešan unos" error="Mogu se unijeti samo cjelobrojne vrijednosti." sqref="C56:F57 C66:F67 C47 C60:C65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8:C9 C13:C15 C17:C21 C24:C26 C29:C32 C35:C37">
      <formula1>0</formula1>
    </dataValidation>
  </dataValidations>
  <pageMargins left="0.55118110236220474" right="0.35433070866141736" top="0.98425196850393704" bottom="0.98425196850393704" header="0.51181102362204722" footer="0.51181102362204722"/>
  <pageSetup paperSize="9" scale="67" orientation="portrait" r:id="rId1"/>
  <headerFooter alignWithMargins="0"/>
  <rowBreaks count="1" manualBreakCount="1">
    <brk id="5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E57"/>
  <sheetViews>
    <sheetView view="pageBreakPreview" topLeftCell="A16" zoomScale="110" zoomScaleNormal="100" workbookViewId="0">
      <selection activeCell="J31" sqref="J31"/>
    </sheetView>
  </sheetViews>
  <sheetFormatPr defaultColWidth="9.140625" defaultRowHeight="12.75"/>
  <cols>
    <col min="1" max="1" width="62.5703125" style="110" customWidth="1"/>
    <col min="2" max="2" width="9.140625" style="35"/>
    <col min="3" max="3" width="13.5703125" style="35" bestFit="1" customWidth="1"/>
    <col min="4" max="4" width="12.85546875" style="164" bestFit="1" customWidth="1"/>
    <col min="5" max="5" width="14.7109375" style="35" customWidth="1"/>
    <col min="6" max="16384" width="9.140625" style="35"/>
  </cols>
  <sheetData>
    <row r="1" spans="1:5" ht="15.75">
      <c r="A1" s="255" t="s">
        <v>247</v>
      </c>
      <c r="B1" s="255"/>
      <c r="C1" s="255"/>
      <c r="D1" s="255"/>
    </row>
    <row r="2" spans="1:5">
      <c r="A2" s="256" t="s">
        <v>299</v>
      </c>
      <c r="B2" s="256"/>
      <c r="C2" s="256"/>
      <c r="D2" s="256"/>
    </row>
    <row r="3" spans="1:5">
      <c r="A3" s="106" t="s">
        <v>266</v>
      </c>
      <c r="B3" s="107"/>
      <c r="C3" s="107"/>
      <c r="D3" s="283"/>
      <c r="E3" s="123"/>
    </row>
    <row r="4" spans="1:5" ht="22.7" customHeight="1">
      <c r="A4" s="44" t="s">
        <v>33</v>
      </c>
      <c r="B4" s="44" t="s">
        <v>34</v>
      </c>
      <c r="C4" s="45" t="s">
        <v>35</v>
      </c>
      <c r="D4" s="284" t="s">
        <v>36</v>
      </c>
      <c r="E4" s="123"/>
    </row>
    <row r="5" spans="1:5">
      <c r="A5" s="45">
        <v>1</v>
      </c>
      <c r="B5" s="46">
        <v>2</v>
      </c>
      <c r="C5" s="47" t="s">
        <v>4</v>
      </c>
      <c r="D5" s="284" t="s">
        <v>5</v>
      </c>
      <c r="E5" s="123"/>
    </row>
    <row r="6" spans="1:5">
      <c r="A6" s="87" t="s">
        <v>178</v>
      </c>
      <c r="B6" s="105"/>
      <c r="C6" s="105"/>
      <c r="D6" s="285"/>
      <c r="E6" s="125"/>
    </row>
    <row r="7" spans="1:5">
      <c r="A7" s="176" t="s">
        <v>179</v>
      </c>
      <c r="B7" s="1">
        <v>1</v>
      </c>
      <c r="C7" s="163">
        <v>265058509</v>
      </c>
      <c r="D7" s="163">
        <v>217709622</v>
      </c>
      <c r="E7" s="125"/>
    </row>
    <row r="8" spans="1:5">
      <c r="A8" s="176" t="s">
        <v>180</v>
      </c>
      <c r="B8" s="1">
        <v>2</v>
      </c>
      <c r="C8" s="163">
        <v>243228097</v>
      </c>
      <c r="D8" s="163">
        <v>283465961</v>
      </c>
      <c r="E8" s="125"/>
    </row>
    <row r="9" spans="1:5">
      <c r="A9" s="176" t="s">
        <v>181</v>
      </c>
      <c r="B9" s="1">
        <v>3</v>
      </c>
      <c r="C9" s="163">
        <v>46934088</v>
      </c>
      <c r="D9" s="163"/>
      <c r="E9" s="125"/>
    </row>
    <row r="10" spans="1:5">
      <c r="A10" s="176" t="s">
        <v>182</v>
      </c>
      <c r="B10" s="1">
        <v>4</v>
      </c>
      <c r="C10" s="163">
        <v>14593148</v>
      </c>
      <c r="D10" s="163">
        <v>33893766</v>
      </c>
      <c r="E10" s="125"/>
    </row>
    <row r="11" spans="1:5">
      <c r="A11" s="176" t="s">
        <v>183</v>
      </c>
      <c r="B11" s="1">
        <v>5</v>
      </c>
      <c r="C11" s="163"/>
      <c r="D11" s="163"/>
      <c r="E11" s="125"/>
    </row>
    <row r="12" spans="1:5">
      <c r="A12" s="176" t="s">
        <v>184</v>
      </c>
      <c r="B12" s="1">
        <v>6</v>
      </c>
      <c r="C12" s="163">
        <v>25127818</v>
      </c>
      <c r="D12" s="163">
        <v>116655407</v>
      </c>
      <c r="E12" s="125"/>
    </row>
    <row r="13" spans="1:5">
      <c r="A13" s="80" t="s">
        <v>185</v>
      </c>
      <c r="B13" s="1">
        <v>7</v>
      </c>
      <c r="C13" s="162">
        <f>SUM(C7:C12)</f>
        <v>594941660</v>
      </c>
      <c r="D13" s="162">
        <f>SUM(D7:D12)</f>
        <v>651724756</v>
      </c>
      <c r="E13" s="125"/>
    </row>
    <row r="14" spans="1:5">
      <c r="A14" s="176" t="s">
        <v>186</v>
      </c>
      <c r="B14" s="1">
        <v>8</v>
      </c>
      <c r="C14" s="163"/>
      <c r="D14" s="282">
        <v>18210357</v>
      </c>
      <c r="E14" s="125"/>
    </row>
    <row r="15" spans="1:5">
      <c r="A15" s="176" t="s">
        <v>187</v>
      </c>
      <c r="B15" s="1">
        <v>9</v>
      </c>
      <c r="C15" s="163"/>
      <c r="D15" s="165"/>
      <c r="E15" s="125"/>
    </row>
    <row r="16" spans="1:5">
      <c r="A16" s="176" t="s">
        <v>188</v>
      </c>
      <c r="B16" s="1">
        <v>10</v>
      </c>
      <c r="C16" s="163">
        <v>8492350</v>
      </c>
      <c r="D16" s="282">
        <v>5659961</v>
      </c>
      <c r="E16" s="125"/>
    </row>
    <row r="17" spans="1:5">
      <c r="A17" s="176" t="s">
        <v>189</v>
      </c>
      <c r="B17" s="1">
        <v>11</v>
      </c>
      <c r="C17" s="163">
        <v>6570060</v>
      </c>
      <c r="D17" s="165"/>
      <c r="E17" s="125"/>
    </row>
    <row r="18" spans="1:5">
      <c r="A18" s="80" t="s">
        <v>190</v>
      </c>
      <c r="B18" s="1">
        <v>12</v>
      </c>
      <c r="C18" s="162">
        <f>SUM(C14:C17)</f>
        <v>15062410</v>
      </c>
      <c r="D18" s="162">
        <f>SUM(D14:D17)</f>
        <v>23870318</v>
      </c>
      <c r="E18" s="125"/>
    </row>
    <row r="19" spans="1:5">
      <c r="A19" s="80" t="s">
        <v>191</v>
      </c>
      <c r="B19" s="1">
        <v>13</v>
      </c>
      <c r="C19" s="162">
        <f>IF(C13&gt;C18,C13-C18,0)</f>
        <v>579879250</v>
      </c>
      <c r="D19" s="162">
        <f>IF(D13&gt;D18,D13-D18,0)</f>
        <v>627854438</v>
      </c>
      <c r="E19" s="125"/>
    </row>
    <row r="20" spans="1:5">
      <c r="A20" s="80" t="s">
        <v>192</v>
      </c>
      <c r="B20" s="1">
        <v>14</v>
      </c>
      <c r="C20" s="162">
        <f>IF(C18&gt;C13,C18-C13,0)</f>
        <v>0</v>
      </c>
      <c r="D20" s="162">
        <f>IF(D18&gt;D13,D18-D13,0)</f>
        <v>0</v>
      </c>
      <c r="E20" s="125"/>
    </row>
    <row r="21" spans="1:5">
      <c r="A21" s="87" t="s">
        <v>193</v>
      </c>
      <c r="B21" s="105"/>
      <c r="C21" s="105"/>
      <c r="D21" s="285"/>
      <c r="E21" s="125"/>
    </row>
    <row r="22" spans="1:5">
      <c r="A22" s="176" t="s">
        <v>194</v>
      </c>
      <c r="B22" s="1">
        <v>15</v>
      </c>
      <c r="C22" s="163"/>
      <c r="D22" s="163"/>
      <c r="E22" s="125"/>
    </row>
    <row r="23" spans="1:5">
      <c r="A23" s="176" t="s">
        <v>195</v>
      </c>
      <c r="B23" s="1">
        <v>16</v>
      </c>
      <c r="C23" s="163"/>
      <c r="D23" s="282">
        <v>217924273</v>
      </c>
      <c r="E23" s="125"/>
    </row>
    <row r="24" spans="1:5">
      <c r="A24" s="176" t="s">
        <v>196</v>
      </c>
      <c r="B24" s="1">
        <v>17</v>
      </c>
      <c r="C24" s="163"/>
      <c r="D24" s="163"/>
      <c r="E24" s="125"/>
    </row>
    <row r="25" spans="1:5">
      <c r="A25" s="176" t="s">
        <v>197</v>
      </c>
      <c r="B25" s="1">
        <v>18</v>
      </c>
      <c r="C25" s="163"/>
      <c r="D25" s="163"/>
      <c r="E25" s="125"/>
    </row>
    <row r="26" spans="1:5">
      <c r="A26" s="176" t="s">
        <v>198</v>
      </c>
      <c r="B26" s="1">
        <v>19</v>
      </c>
      <c r="C26" s="163">
        <v>26295898</v>
      </c>
      <c r="D26" s="282">
        <v>1254172</v>
      </c>
      <c r="E26" s="125"/>
    </row>
    <row r="27" spans="1:5">
      <c r="A27" s="80" t="s">
        <v>199</v>
      </c>
      <c r="B27" s="1">
        <v>20</v>
      </c>
      <c r="C27" s="162">
        <f>SUM(C22:C26)</f>
        <v>26295898</v>
      </c>
      <c r="D27" s="162">
        <f>SUM(D22:D26)</f>
        <v>219178445</v>
      </c>
      <c r="E27" s="125"/>
    </row>
    <row r="28" spans="1:5">
      <c r="A28" s="176" t="s">
        <v>200</v>
      </c>
      <c r="B28" s="1">
        <v>21</v>
      </c>
      <c r="C28" s="163">
        <v>343698596</v>
      </c>
      <c r="D28" s="282">
        <v>1101302858</v>
      </c>
      <c r="E28" s="120"/>
    </row>
    <row r="29" spans="1:5">
      <c r="A29" s="176" t="s">
        <v>201</v>
      </c>
      <c r="B29" s="1">
        <v>22</v>
      </c>
      <c r="C29" s="163"/>
      <c r="D29" s="163"/>
      <c r="E29" s="125"/>
    </row>
    <row r="30" spans="1:5">
      <c r="A30" s="176" t="s">
        <v>202</v>
      </c>
      <c r="B30" s="1">
        <v>23</v>
      </c>
      <c r="C30" s="163">
        <v>293121185</v>
      </c>
      <c r="D30" s="163"/>
      <c r="E30" s="125"/>
    </row>
    <row r="31" spans="1:5">
      <c r="A31" s="80" t="s">
        <v>203</v>
      </c>
      <c r="B31" s="1">
        <v>24</v>
      </c>
      <c r="C31" s="162">
        <f>SUM(C28:C30)</f>
        <v>636819781</v>
      </c>
      <c r="D31" s="162">
        <f>SUM(D28:D30)</f>
        <v>1101302858</v>
      </c>
      <c r="E31" s="125"/>
    </row>
    <row r="32" spans="1:5">
      <c r="A32" s="80" t="s">
        <v>204</v>
      </c>
      <c r="B32" s="1">
        <v>25</v>
      </c>
      <c r="C32" s="162">
        <f>IF(C27&gt;C31,C27-C31,0)</f>
        <v>0</v>
      </c>
      <c r="D32" s="162">
        <f>IF(D27&gt;D31,D27-D31,0)</f>
        <v>0</v>
      </c>
      <c r="E32" s="125"/>
    </row>
    <row r="33" spans="1:5">
      <c r="A33" s="80" t="s">
        <v>205</v>
      </c>
      <c r="B33" s="1">
        <v>26</v>
      </c>
      <c r="C33" s="162">
        <f>IF(C31&gt;C27,C31-C27,0)</f>
        <v>610523883</v>
      </c>
      <c r="D33" s="162">
        <f>IF(D31&gt;D27,D31-D27,0)</f>
        <v>882124413</v>
      </c>
      <c r="E33" s="125"/>
    </row>
    <row r="34" spans="1:5">
      <c r="A34" s="87" t="s">
        <v>206</v>
      </c>
      <c r="B34" s="105"/>
      <c r="C34" s="105"/>
      <c r="D34" s="286"/>
      <c r="E34" s="125"/>
    </row>
    <row r="35" spans="1:5">
      <c r="A35" s="176" t="s">
        <v>207</v>
      </c>
      <c r="B35" s="1">
        <v>27</v>
      </c>
      <c r="C35" s="161"/>
      <c r="D35" s="287">
        <v>1640051</v>
      </c>
      <c r="E35" s="125"/>
    </row>
    <row r="36" spans="1:5">
      <c r="A36" s="176" t="s">
        <v>208</v>
      </c>
      <c r="B36" s="1">
        <v>28</v>
      </c>
      <c r="C36" s="163">
        <v>618507365</v>
      </c>
      <c r="D36" s="163">
        <v>414616346</v>
      </c>
      <c r="E36" s="125"/>
    </row>
    <row r="37" spans="1:5">
      <c r="A37" s="176" t="s">
        <v>209</v>
      </c>
      <c r="B37" s="1">
        <v>29</v>
      </c>
      <c r="C37" s="163"/>
      <c r="D37" s="163">
        <v>360783</v>
      </c>
      <c r="E37" s="125"/>
    </row>
    <row r="38" spans="1:5">
      <c r="A38" s="80" t="s">
        <v>210</v>
      </c>
      <c r="B38" s="1">
        <v>30</v>
      </c>
      <c r="C38" s="162">
        <f>SUM(C35:C37)</f>
        <v>618507365</v>
      </c>
      <c r="D38" s="162">
        <f>SUM(D35:D37)</f>
        <v>416617180</v>
      </c>
      <c r="E38" s="125"/>
    </row>
    <row r="39" spans="1:5">
      <c r="A39" s="176" t="s">
        <v>211</v>
      </c>
      <c r="B39" s="1">
        <v>31</v>
      </c>
      <c r="C39" s="163">
        <v>546673519</v>
      </c>
      <c r="D39" s="163"/>
      <c r="E39" s="126"/>
    </row>
    <row r="40" spans="1:5">
      <c r="A40" s="176" t="s">
        <v>212</v>
      </c>
      <c r="B40" s="1">
        <v>32</v>
      </c>
      <c r="C40" s="163">
        <v>38297245</v>
      </c>
      <c r="D40" s="163"/>
      <c r="E40" s="121"/>
    </row>
    <row r="41" spans="1:5">
      <c r="A41" s="176" t="s">
        <v>213</v>
      </c>
      <c r="B41" s="1">
        <v>33</v>
      </c>
      <c r="C41" s="163"/>
      <c r="D41" s="163"/>
      <c r="E41" s="121"/>
    </row>
    <row r="42" spans="1:5">
      <c r="A42" s="176" t="s">
        <v>214</v>
      </c>
      <c r="B42" s="1">
        <v>34</v>
      </c>
      <c r="C42" s="163">
        <v>36708367</v>
      </c>
      <c r="D42" s="163">
        <v>98342353</v>
      </c>
      <c r="E42" s="121"/>
    </row>
    <row r="43" spans="1:5">
      <c r="A43" s="176" t="s">
        <v>215</v>
      </c>
      <c r="B43" s="1">
        <v>35</v>
      </c>
      <c r="C43" s="163">
        <v>30332984</v>
      </c>
      <c r="D43" s="163">
        <v>64251739</v>
      </c>
      <c r="E43" s="121"/>
    </row>
    <row r="44" spans="1:5">
      <c r="A44" s="80" t="s">
        <v>216</v>
      </c>
      <c r="B44" s="1">
        <v>36</v>
      </c>
      <c r="C44" s="162">
        <f>SUM(C39:C43)</f>
        <v>652012115</v>
      </c>
      <c r="D44" s="162">
        <f>SUM(D39:D43)</f>
        <v>162594092</v>
      </c>
      <c r="E44" s="121"/>
    </row>
    <row r="45" spans="1:5">
      <c r="A45" s="80" t="s">
        <v>217</v>
      </c>
      <c r="B45" s="1">
        <v>37</v>
      </c>
      <c r="C45" s="162">
        <f>IF(C38&gt;C44,C38-C44,0)</f>
        <v>0</v>
      </c>
      <c r="D45" s="162">
        <f>IF(D38&gt;D44,D38-D44,0)</f>
        <v>254023088</v>
      </c>
      <c r="E45" s="121"/>
    </row>
    <row r="46" spans="1:5">
      <c r="A46" s="80" t="s">
        <v>218</v>
      </c>
      <c r="B46" s="1">
        <v>38</v>
      </c>
      <c r="C46" s="162">
        <f>IF(C44&gt;C38,C44-C38,0)</f>
        <v>33504750</v>
      </c>
      <c r="D46" s="162">
        <f>IF(D44&gt;D38,D44-D38,0)</f>
        <v>0</v>
      </c>
      <c r="E46" s="121"/>
    </row>
    <row r="47" spans="1:5">
      <c r="A47" s="176" t="s">
        <v>219</v>
      </c>
      <c r="B47" s="1">
        <v>39</v>
      </c>
      <c r="C47" s="162">
        <f>IF(C19-C20+C32-C33+C45-C46&gt;0,C19-C20+C32-C33+C45-C46,0)</f>
        <v>0</v>
      </c>
      <c r="D47" s="162">
        <f>IF(D19-D20+D32-D33+D45-D46&gt;0,D19-D20+D32-D33+D45-D46,0)</f>
        <v>0</v>
      </c>
      <c r="E47" s="121"/>
    </row>
    <row r="48" spans="1:5">
      <c r="A48" s="176" t="s">
        <v>220</v>
      </c>
      <c r="B48" s="1">
        <v>40</v>
      </c>
      <c r="C48" s="162">
        <f>IF(C20-C19+C33-C32+C46-C45&gt;0,C20-C19+C33-C32+C46-C45,0)</f>
        <v>64149383</v>
      </c>
      <c r="D48" s="162">
        <f>IF(D20-D19+D33-D32+D46-D45&gt;0,D20-D19+D33-D32+D46-D45,0)</f>
        <v>246887</v>
      </c>
      <c r="E48" s="121"/>
    </row>
    <row r="49" spans="1:5">
      <c r="A49" s="176" t="s">
        <v>221</v>
      </c>
      <c r="B49" s="1">
        <v>41</v>
      </c>
      <c r="C49" s="163">
        <v>301797080</v>
      </c>
      <c r="D49" s="163">
        <v>237647697</v>
      </c>
      <c r="E49" s="121"/>
    </row>
    <row r="50" spans="1:5">
      <c r="A50" s="176" t="s">
        <v>222</v>
      </c>
      <c r="B50" s="1">
        <v>42</v>
      </c>
      <c r="C50" s="163"/>
      <c r="D50" s="163">
        <f>+D47</f>
        <v>0</v>
      </c>
      <c r="E50" s="121"/>
    </row>
    <row r="51" spans="1:5">
      <c r="A51" s="176" t="s">
        <v>223</v>
      </c>
      <c r="B51" s="1">
        <v>43</v>
      </c>
      <c r="C51" s="163">
        <f>+C48</f>
        <v>64149383</v>
      </c>
      <c r="D51" s="163">
        <f>+D48</f>
        <v>246887</v>
      </c>
      <c r="E51" s="121"/>
    </row>
    <row r="52" spans="1:5">
      <c r="A52" s="81" t="s">
        <v>224</v>
      </c>
      <c r="B52" s="4">
        <v>44</v>
      </c>
      <c r="C52" s="42">
        <f>C49+C50-C51</f>
        <v>237647697</v>
      </c>
      <c r="D52" s="42">
        <f>D49+D50-D51</f>
        <v>237400810</v>
      </c>
      <c r="E52" s="122"/>
    </row>
    <row r="53" spans="1:5">
      <c r="C53" s="78"/>
      <c r="E53" s="124"/>
    </row>
    <row r="54" spans="1:5">
      <c r="C54" s="79"/>
    </row>
    <row r="55" spans="1:5">
      <c r="C55" s="164"/>
      <c r="D55" s="164">
        <f>'Balance sheet'!D64-'Cash flow'!D52</f>
        <v>0</v>
      </c>
    </row>
    <row r="57" spans="1:5">
      <c r="C57" s="78"/>
    </row>
  </sheetData>
  <protectedRanges>
    <protectedRange sqref="C14" name="Range1_11_1_2_1"/>
    <protectedRange sqref="C22" name="Range1_12_3_1"/>
    <protectedRange sqref="D22 D24" name="Range1_12_2_3_1_1"/>
    <protectedRange sqref="D30" name="Range1_13_1_1_3_1_1"/>
    <protectedRange sqref="C23:C24" name="Range1_12_2_3_1_1_1"/>
    <protectedRange sqref="C7" name="Range1_10_2_1_2_1_1_1_2"/>
    <protectedRange sqref="C8" name="Range1_10_3_1_2_1_1_1_2"/>
    <protectedRange sqref="C16:C17" name="Range1_11_2_1_2_1_1_1_2"/>
    <protectedRange sqref="C26" name="Range1_12_1_1_3_1_1_2"/>
    <protectedRange sqref="C28" name="Range1_13_2_3_1_1_2"/>
    <protectedRange sqref="C30" name="Range1_13_1_1_3_1_1_3"/>
    <protectedRange sqref="C49" name="Range1_15_1_3_1_1_2"/>
  </protectedRanges>
  <mergeCells count="2">
    <mergeCell ref="A1:D1"/>
    <mergeCell ref="A2:D2"/>
  </mergeCells>
  <phoneticPr fontId="6" type="noConversion"/>
  <dataValidations count="2">
    <dataValidation allowBlank="1" sqref="D52 C51:C52 C36:C49 D17:D20 D29:D33 C7:C20 D11 D13 D15 C22:C33 D22 D24:D25 D27 D38:D41 D44:D48"/>
    <dataValidation type="whole" operator="notEqual" allowBlank="1" showInputMessage="1" showErrorMessage="1" errorTitle="Pogrešan unos" error="Mogu se unijeti samo cjelobrojne vrijednosti." sqref="C50:D50 D51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tabSelected="1" view="pageBreakPreview" zoomScale="125" zoomScaleNormal="100" workbookViewId="0">
      <selection activeCell="O13" sqref="O13"/>
    </sheetView>
  </sheetViews>
  <sheetFormatPr defaultColWidth="9.140625" defaultRowHeight="12.75"/>
  <cols>
    <col min="1" max="4" width="9.140625" style="48"/>
    <col min="5" max="5" width="10.140625" style="48" bestFit="1" customWidth="1"/>
    <col min="6" max="9" width="9.140625" style="48"/>
    <col min="10" max="10" width="10.85546875" style="48" bestFit="1" customWidth="1"/>
    <col min="11" max="11" width="11.7109375" style="48" bestFit="1" customWidth="1"/>
    <col min="12" max="12" width="11.42578125" style="156" bestFit="1" customWidth="1"/>
    <col min="13" max="16384" width="9.140625" style="48"/>
  </cols>
  <sheetData>
    <row r="1" spans="1:12">
      <c r="A1" s="288" t="s">
        <v>245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49"/>
    </row>
    <row r="2" spans="1:12" ht="15.75">
      <c r="A2" s="290"/>
      <c r="B2" s="155"/>
      <c r="C2" s="257" t="s">
        <v>225</v>
      </c>
      <c r="D2" s="257"/>
      <c r="E2" s="178">
        <v>42736</v>
      </c>
      <c r="F2" s="177" t="s">
        <v>32</v>
      </c>
      <c r="G2" s="258">
        <v>43100</v>
      </c>
      <c r="H2" s="259"/>
      <c r="I2" s="155"/>
      <c r="J2" s="155"/>
      <c r="K2" s="155"/>
      <c r="L2" s="49"/>
    </row>
    <row r="3" spans="1:12" ht="22.5">
      <c r="A3" s="260" t="s">
        <v>33</v>
      </c>
      <c r="B3" s="260"/>
      <c r="C3" s="260"/>
      <c r="D3" s="260"/>
      <c r="E3" s="260"/>
      <c r="F3" s="260"/>
      <c r="G3" s="260"/>
      <c r="H3" s="260"/>
      <c r="I3" s="179" t="s">
        <v>34</v>
      </c>
      <c r="J3" s="50" t="s">
        <v>226</v>
      </c>
      <c r="K3" s="50" t="s">
        <v>227</v>
      </c>
    </row>
    <row r="4" spans="1:12">
      <c r="A4" s="261">
        <v>1</v>
      </c>
      <c r="B4" s="261"/>
      <c r="C4" s="261"/>
      <c r="D4" s="261"/>
      <c r="E4" s="261"/>
      <c r="F4" s="261"/>
      <c r="G4" s="261"/>
      <c r="H4" s="261"/>
      <c r="I4" s="51">
        <v>2</v>
      </c>
      <c r="J4" s="180" t="s">
        <v>4</v>
      </c>
      <c r="K4" s="180" t="s">
        <v>5</v>
      </c>
    </row>
    <row r="5" spans="1:12">
      <c r="A5" s="262" t="s">
        <v>228</v>
      </c>
      <c r="B5" s="263"/>
      <c r="C5" s="263"/>
      <c r="D5" s="263"/>
      <c r="E5" s="263"/>
      <c r="F5" s="263"/>
      <c r="G5" s="263"/>
      <c r="H5" s="263"/>
      <c r="I5" s="31">
        <v>1</v>
      </c>
      <c r="J5" s="5">
        <f>+'Balance sheet'!C70</f>
        <v>1672021210</v>
      </c>
      <c r="K5" s="5">
        <f>+'Balance sheet'!D70</f>
        <v>1672021210</v>
      </c>
      <c r="L5" s="157"/>
    </row>
    <row r="6" spans="1:12">
      <c r="A6" s="262" t="s">
        <v>229</v>
      </c>
      <c r="B6" s="263"/>
      <c r="C6" s="263"/>
      <c r="D6" s="263"/>
      <c r="E6" s="263"/>
      <c r="F6" s="263"/>
      <c r="G6" s="263"/>
      <c r="H6" s="263"/>
      <c r="I6" s="31">
        <v>2</v>
      </c>
      <c r="J6" s="163">
        <f>+'Balance sheet'!C71</f>
        <v>2204690</v>
      </c>
      <c r="K6" s="163">
        <f>+'Balance sheet'!D71</f>
        <v>3602906</v>
      </c>
      <c r="L6" s="157"/>
    </row>
    <row r="7" spans="1:12">
      <c r="A7" s="262" t="s">
        <v>230</v>
      </c>
      <c r="B7" s="263"/>
      <c r="C7" s="263"/>
      <c r="D7" s="263"/>
      <c r="E7" s="263"/>
      <c r="F7" s="263"/>
      <c r="G7" s="263"/>
      <c r="H7" s="263"/>
      <c r="I7" s="31">
        <v>3</v>
      </c>
      <c r="J7" s="163">
        <f>+'Balance sheet'!C72</f>
        <v>84401862</v>
      </c>
      <c r="K7" s="163">
        <f>+'Balance sheet'!D72</f>
        <v>102055847</v>
      </c>
      <c r="L7" s="157"/>
    </row>
    <row r="8" spans="1:12">
      <c r="A8" s="262" t="s">
        <v>231</v>
      </c>
      <c r="B8" s="263"/>
      <c r="C8" s="263"/>
      <c r="D8" s="263"/>
      <c r="E8" s="263"/>
      <c r="F8" s="263"/>
      <c r="G8" s="263"/>
      <c r="H8" s="263"/>
      <c r="I8" s="31">
        <v>4</v>
      </c>
      <c r="J8" s="163">
        <f>+'Balance sheet'!C79</f>
        <v>228523684</v>
      </c>
      <c r="K8" s="163">
        <f>+'Balance sheet'!D79</f>
        <v>385175162</v>
      </c>
      <c r="L8" s="157"/>
    </row>
    <row r="9" spans="1:12">
      <c r="A9" s="262" t="s">
        <v>232</v>
      </c>
      <c r="B9" s="263"/>
      <c r="C9" s="263"/>
      <c r="D9" s="263"/>
      <c r="E9" s="263"/>
      <c r="F9" s="263"/>
      <c r="G9" s="263"/>
      <c r="H9" s="263"/>
      <c r="I9" s="31">
        <v>5</v>
      </c>
      <c r="J9" s="163">
        <f>+'Balance sheet'!C82</f>
        <v>336657721</v>
      </c>
      <c r="K9" s="163">
        <f>+'Balance sheet'!D82</f>
        <v>231979074</v>
      </c>
      <c r="L9" s="157"/>
    </row>
    <row r="10" spans="1:12">
      <c r="A10" s="262" t="s">
        <v>233</v>
      </c>
      <c r="B10" s="263"/>
      <c r="C10" s="263"/>
      <c r="D10" s="263"/>
      <c r="E10" s="263"/>
      <c r="F10" s="263"/>
      <c r="G10" s="263"/>
      <c r="H10" s="263"/>
      <c r="I10" s="31">
        <v>6</v>
      </c>
      <c r="J10" s="163"/>
      <c r="K10" s="163"/>
      <c r="L10" s="157"/>
    </row>
    <row r="11" spans="1:12">
      <c r="A11" s="262" t="s">
        <v>234</v>
      </c>
      <c r="B11" s="263"/>
      <c r="C11" s="263"/>
      <c r="D11" s="263"/>
      <c r="E11" s="263"/>
      <c r="F11" s="263"/>
      <c r="G11" s="263"/>
      <c r="H11" s="263"/>
      <c r="I11" s="31">
        <v>7</v>
      </c>
      <c r="J11" s="163"/>
      <c r="K11" s="163"/>
      <c r="L11" s="157"/>
    </row>
    <row r="12" spans="1:12">
      <c r="A12" s="262" t="s">
        <v>235</v>
      </c>
      <c r="B12" s="263"/>
      <c r="C12" s="263"/>
      <c r="D12" s="263"/>
      <c r="E12" s="263"/>
      <c r="F12" s="263"/>
      <c r="G12" s="263"/>
      <c r="H12" s="263"/>
      <c r="I12" s="31">
        <v>8</v>
      </c>
      <c r="J12" s="163">
        <f>+'Balance sheet'!C78</f>
        <v>273313</v>
      </c>
      <c r="K12" s="163">
        <f>+'Balance sheet'!D78</f>
        <v>634097</v>
      </c>
      <c r="L12" s="157"/>
    </row>
    <row r="13" spans="1:12">
      <c r="A13" s="264" t="s">
        <v>249</v>
      </c>
      <c r="B13" s="263"/>
      <c r="C13" s="263"/>
      <c r="D13" s="263"/>
      <c r="E13" s="263"/>
      <c r="F13" s="263"/>
      <c r="G13" s="263"/>
      <c r="H13" s="263"/>
      <c r="I13" s="31">
        <v>9</v>
      </c>
      <c r="J13" s="163"/>
      <c r="K13" s="163"/>
      <c r="L13" s="157"/>
    </row>
    <row r="14" spans="1:12">
      <c r="A14" s="265" t="s">
        <v>236</v>
      </c>
      <c r="B14" s="266"/>
      <c r="C14" s="266"/>
      <c r="D14" s="266"/>
      <c r="E14" s="266"/>
      <c r="F14" s="266"/>
      <c r="G14" s="266"/>
      <c r="H14" s="266"/>
      <c r="I14" s="31">
        <v>10</v>
      </c>
      <c r="J14" s="163">
        <f>SUM(J5:J13)</f>
        <v>2324082480</v>
      </c>
      <c r="K14" s="162">
        <f>SUM(K5:K13)</f>
        <v>2395468296</v>
      </c>
      <c r="L14" s="158"/>
    </row>
    <row r="15" spans="1:12">
      <c r="A15" s="264" t="s">
        <v>297</v>
      </c>
      <c r="B15" s="263"/>
      <c r="C15" s="263"/>
      <c r="D15" s="263"/>
      <c r="E15" s="263"/>
      <c r="F15" s="263"/>
      <c r="G15" s="263"/>
      <c r="H15" s="263"/>
      <c r="I15" s="31">
        <v>11</v>
      </c>
      <c r="J15" s="163"/>
      <c r="K15" s="163"/>
      <c r="L15" s="159"/>
    </row>
    <row r="16" spans="1:12">
      <c r="A16" s="262" t="s">
        <v>244</v>
      </c>
      <c r="B16" s="263"/>
      <c r="C16" s="263"/>
      <c r="D16" s="263"/>
      <c r="E16" s="263"/>
      <c r="F16" s="263"/>
      <c r="G16" s="263"/>
      <c r="H16" s="263"/>
      <c r="I16" s="31">
        <v>12</v>
      </c>
      <c r="J16" s="163"/>
      <c r="K16" s="163"/>
      <c r="L16" s="159"/>
    </row>
    <row r="17" spans="1:12">
      <c r="A17" s="262" t="s">
        <v>243</v>
      </c>
      <c r="B17" s="263"/>
      <c r="C17" s="263"/>
      <c r="D17" s="263"/>
      <c r="E17" s="263"/>
      <c r="F17" s="263"/>
      <c r="G17" s="263"/>
      <c r="H17" s="263"/>
      <c r="I17" s="31">
        <v>13</v>
      </c>
      <c r="J17" s="163"/>
      <c r="K17" s="163"/>
      <c r="L17" s="159"/>
    </row>
    <row r="18" spans="1:12">
      <c r="A18" s="262" t="s">
        <v>242</v>
      </c>
      <c r="B18" s="263"/>
      <c r="C18" s="263"/>
      <c r="D18" s="263"/>
      <c r="E18" s="263"/>
      <c r="F18" s="263"/>
      <c r="G18" s="263"/>
      <c r="H18" s="263"/>
      <c r="I18" s="31">
        <v>14</v>
      </c>
      <c r="J18" s="163"/>
      <c r="K18" s="163"/>
      <c r="L18" s="159"/>
    </row>
    <row r="19" spans="1:12">
      <c r="A19" s="262" t="s">
        <v>241</v>
      </c>
      <c r="B19" s="263"/>
      <c r="C19" s="263"/>
      <c r="D19" s="263"/>
      <c r="E19" s="263"/>
      <c r="F19" s="263"/>
      <c r="G19" s="263"/>
      <c r="H19" s="263"/>
      <c r="I19" s="31">
        <v>15</v>
      </c>
      <c r="J19" s="163"/>
      <c r="K19" s="163"/>
      <c r="L19" s="159"/>
    </row>
    <row r="20" spans="1:12">
      <c r="A20" s="262" t="s">
        <v>240</v>
      </c>
      <c r="B20" s="263"/>
      <c r="C20" s="263"/>
      <c r="D20" s="263"/>
      <c r="E20" s="263"/>
      <c r="F20" s="263"/>
      <c r="G20" s="263"/>
      <c r="H20" s="263"/>
      <c r="I20" s="31">
        <v>16</v>
      </c>
      <c r="J20" s="163"/>
      <c r="K20" s="163"/>
      <c r="L20" s="159"/>
    </row>
    <row r="21" spans="1:12">
      <c r="A21" s="265" t="s">
        <v>239</v>
      </c>
      <c r="B21" s="266"/>
      <c r="C21" s="266"/>
      <c r="D21" s="266"/>
      <c r="E21" s="266"/>
      <c r="F21" s="266"/>
      <c r="G21" s="266"/>
      <c r="H21" s="266"/>
      <c r="I21" s="31">
        <v>17</v>
      </c>
      <c r="J21" s="42">
        <f>SUM(J15:J20)</f>
        <v>0</v>
      </c>
      <c r="K21" s="42">
        <f>SUM(K15:K20)</f>
        <v>0</v>
      </c>
      <c r="L21" s="159"/>
    </row>
    <row r="22" spans="1:12">
      <c r="A22" s="270"/>
      <c r="B22" s="271"/>
      <c r="C22" s="271"/>
      <c r="D22" s="271"/>
      <c r="E22" s="271"/>
      <c r="F22" s="271"/>
      <c r="G22" s="271"/>
      <c r="H22" s="271"/>
      <c r="I22" s="272"/>
      <c r="J22" s="272"/>
      <c r="K22" s="273"/>
      <c r="L22" s="159"/>
    </row>
    <row r="23" spans="1:12">
      <c r="A23" s="274" t="s">
        <v>238</v>
      </c>
      <c r="B23" s="275"/>
      <c r="C23" s="275"/>
      <c r="D23" s="275"/>
      <c r="E23" s="275"/>
      <c r="F23" s="275"/>
      <c r="G23" s="275"/>
      <c r="H23" s="275"/>
      <c r="I23" s="32">
        <v>18</v>
      </c>
      <c r="J23" s="5"/>
      <c r="K23" s="5"/>
      <c r="L23" s="159"/>
    </row>
    <row r="24" spans="1:12">
      <c r="A24" s="276" t="s">
        <v>237</v>
      </c>
      <c r="B24" s="277"/>
      <c r="C24" s="277"/>
      <c r="D24" s="277"/>
      <c r="E24" s="277"/>
      <c r="F24" s="277"/>
      <c r="G24" s="277"/>
      <c r="H24" s="277"/>
      <c r="I24" s="33">
        <v>19</v>
      </c>
      <c r="J24" s="42"/>
      <c r="K24" s="42"/>
      <c r="L24" s="159"/>
    </row>
    <row r="25" spans="1:12" ht="30.2" customHeight="1">
      <c r="A25" s="267"/>
      <c r="B25" s="268"/>
      <c r="C25" s="268"/>
      <c r="D25" s="268"/>
      <c r="E25" s="268"/>
      <c r="F25" s="268"/>
      <c r="G25" s="268"/>
      <c r="H25" s="268"/>
      <c r="I25" s="268"/>
      <c r="J25" s="268"/>
      <c r="K25" s="269"/>
    </row>
  </sheetData>
  <protectedRanges>
    <protectedRange sqref="E2" name="Range1_1"/>
    <protectedRange sqref="G2:H2" name="Range1"/>
  </protectedRanges>
  <mergeCells count="26"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  <mergeCell ref="A12:H12"/>
    <mergeCell ref="A13:H13"/>
    <mergeCell ref="A14:H14"/>
    <mergeCell ref="A5:H5"/>
    <mergeCell ref="A6:H6"/>
    <mergeCell ref="C2:D2"/>
    <mergeCell ref="G2:H2"/>
    <mergeCell ref="A3:H3"/>
    <mergeCell ref="A4:H4"/>
    <mergeCell ref="A11:H11"/>
  </mergeCells>
  <phoneticPr fontId="6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sheet'!Podrucje_ispisa</vt:lpstr>
      <vt:lpstr>'Cash flow'!Podrucje_ispisa</vt:lpstr>
      <vt:lpstr>'Equity movement'!Podrucje_ispisa</vt:lpstr>
      <vt:lpstr>GENERAL!Podrucje_ispisa</vt:lpstr>
      <vt:lpstr>PL!Podrucje_ispisa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Kristina Roža Pamić</cp:lastModifiedBy>
  <cp:lastPrinted>2018-02-14T09:12:52Z</cp:lastPrinted>
  <dcterms:created xsi:type="dcterms:W3CDTF">2008-10-17T11:51:54Z</dcterms:created>
  <dcterms:modified xsi:type="dcterms:W3CDTF">2018-02-14T09:12:54Z</dcterms:modified>
</cp:coreProperties>
</file>