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2\"/>
    </mc:Choice>
  </mc:AlternateContent>
  <xr:revisionPtr revIDLastSave="0" documentId="13_ncr:1_{FD6C6C8D-FAFE-4923-A500-E876CAA57962}" xr6:coauthVersionLast="36" xr6:coauthVersionMax="36" xr10:uidLastSave="{00000000-0000-0000-0000-000000000000}"/>
  <bookViews>
    <workbookView xWindow="0" yWindow="0" windowWidth="16365" windowHeight="12195" activeTab="6"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D207" i="24" l="1"/>
  <c r="E199" i="24"/>
  <c r="D78" i="24" l="1"/>
  <c r="E201" i="24" l="1"/>
  <c r="E197" i="24"/>
  <c r="E101" i="24" l="1"/>
  <c r="E99" i="24"/>
  <c r="E97" i="24"/>
  <c r="E96" i="24"/>
  <c r="E94" i="24"/>
  <c r="E92" i="24"/>
  <c r="E88" i="24"/>
  <c r="E86" i="24" s="1"/>
  <c r="D87" i="24"/>
  <c r="D86" i="24" s="1"/>
  <c r="E77" i="24"/>
  <c r="F77" i="24"/>
  <c r="E75" i="24"/>
  <c r="E71" i="24"/>
  <c r="E68" i="24" s="1"/>
  <c r="D71" i="24"/>
  <c r="E61" i="24"/>
  <c r="E56" i="24"/>
  <c r="E53" i="24"/>
  <c r="E52" i="24"/>
  <c r="E50" i="24" s="1"/>
  <c r="E46" i="24"/>
  <c r="E45" i="24"/>
  <c r="F45" i="24" s="1"/>
  <c r="E103" i="24" l="1"/>
  <c r="E243" i="24"/>
  <c r="F243" i="24" s="1"/>
  <c r="F234" i="24"/>
  <c r="D223" i="24"/>
  <c r="E223" i="24" s="1"/>
  <c r="F223" i="24" s="1"/>
  <c r="D221" i="24"/>
  <c r="E219" i="24"/>
  <c r="F219" i="24" s="1"/>
  <c r="E217" i="24"/>
  <c r="E215" i="24"/>
  <c r="F215" i="24" s="1"/>
  <c r="E205" i="24"/>
  <c r="F205" i="24" s="1"/>
  <c r="E203" i="24"/>
  <c r="D203" i="24"/>
  <c r="F201" i="24"/>
  <c r="F199" i="24"/>
  <c r="F197" i="24"/>
  <c r="E186" i="24"/>
  <c r="F186" i="24" s="1"/>
  <c r="E178" i="24"/>
  <c r="F178" i="24" s="1"/>
  <c r="E176" i="24"/>
  <c r="E174" i="24"/>
  <c r="F174" i="24" s="1"/>
  <c r="E173" i="24"/>
  <c r="F173" i="24" s="1"/>
  <c r="E172" i="24"/>
  <c r="F172" i="24" s="1"/>
  <c r="E171" i="24"/>
  <c r="F171" i="24" s="1"/>
  <c r="E170" i="24"/>
  <c r="F170" i="24" s="1"/>
  <c r="E169" i="24"/>
  <c r="F169" i="24" s="1"/>
  <c r="E168" i="24"/>
  <c r="F168" i="24" s="1"/>
  <c r="D167" i="24"/>
  <c r="D182" i="24" s="1"/>
  <c r="E165" i="24"/>
  <c r="F165" i="24" s="1"/>
  <c r="D165" i="24"/>
  <c r="D164" i="24"/>
  <c r="E164" i="24" s="1"/>
  <c r="E154" i="24"/>
  <c r="F154" i="24" s="1"/>
  <c r="E152" i="24"/>
  <c r="F152" i="24" s="1"/>
  <c r="E151" i="24"/>
  <c r="F151" i="24" s="1"/>
  <c r="D150" i="24"/>
  <c r="E150" i="24" s="1"/>
  <c r="F149" i="24"/>
  <c r="F148" i="24"/>
  <c r="E148" i="24"/>
  <c r="D148" i="24"/>
  <c r="E147" i="24"/>
  <c r="D147" i="24"/>
  <c r="F146" i="24"/>
  <c r="E143" i="24"/>
  <c r="F143" i="24" s="1"/>
  <c r="F142" i="24"/>
  <c r="E142" i="24"/>
  <c r="E141" i="24"/>
  <c r="D140" i="24"/>
  <c r="E138" i="24"/>
  <c r="F138" i="24" s="1"/>
  <c r="F136" i="24"/>
  <c r="E133" i="24"/>
  <c r="F133" i="24" s="1"/>
  <c r="F131" i="24"/>
  <c r="F130" i="24"/>
  <c r="E129" i="24"/>
  <c r="F129" i="24" s="1"/>
  <c r="F128" i="24"/>
  <c r="D127" i="24"/>
  <c r="F125" i="24"/>
  <c r="F124" i="24"/>
  <c r="E123" i="24"/>
  <c r="F123" i="24" s="1"/>
  <c r="E122" i="24"/>
  <c r="F122" i="24" s="1"/>
  <c r="F121" i="24"/>
  <c r="D120" i="24"/>
  <c r="D134" i="24" s="1"/>
  <c r="F109" i="24"/>
  <c r="F101" i="24"/>
  <c r="F97" i="24"/>
  <c r="F96" i="24"/>
  <c r="F95" i="24"/>
  <c r="F94" i="24"/>
  <c r="E93" i="24"/>
  <c r="F93" i="24" s="1"/>
  <c r="F92" i="24"/>
  <c r="F91" i="24"/>
  <c r="D90" i="24"/>
  <c r="D105" i="24" s="1"/>
  <c r="F88" i="24"/>
  <c r="F75" i="24"/>
  <c r="F74" i="24"/>
  <c r="F72" i="24"/>
  <c r="F71" i="24"/>
  <c r="F70" i="24"/>
  <c r="F69" i="24"/>
  <c r="E66" i="24"/>
  <c r="F66" i="24" s="1"/>
  <c r="F65" i="24"/>
  <c r="E64" i="24"/>
  <c r="E63" i="24" s="1"/>
  <c r="E78" i="24" s="1"/>
  <c r="F61" i="24"/>
  <c r="F59" i="24"/>
  <c r="F56" i="24"/>
  <c r="F54" i="24"/>
  <c r="F53" i="24"/>
  <c r="F52" i="24"/>
  <c r="F51" i="24"/>
  <c r="F48" i="24"/>
  <c r="F47" i="24"/>
  <c r="F46" i="24"/>
  <c r="F44" i="24"/>
  <c r="D43" i="24"/>
  <c r="D57" i="24" s="1"/>
  <c r="E207" i="24" l="1"/>
  <c r="E167" i="24"/>
  <c r="F167" i="24" s="1"/>
  <c r="E90" i="24"/>
  <c r="F147" i="24"/>
  <c r="E221" i="24"/>
  <c r="E225" i="24" s="1"/>
  <c r="F225" i="24" s="1"/>
  <c r="D145" i="24"/>
  <c r="D155" i="24" s="1"/>
  <c r="E140" i="24"/>
  <c r="F140" i="24" s="1"/>
  <c r="D225" i="24"/>
  <c r="F63" i="24"/>
  <c r="F217" i="24"/>
  <c r="F207" i="24"/>
  <c r="F203" i="24"/>
  <c r="F150" i="24"/>
  <c r="E145" i="24"/>
  <c r="F145" i="24" s="1"/>
  <c r="F164" i="24"/>
  <c r="E163" i="24"/>
  <c r="F163" i="24" s="1"/>
  <c r="E180" i="24"/>
  <c r="E182" i="24"/>
  <c r="F182" i="24" s="1"/>
  <c r="E120" i="24"/>
  <c r="F176" i="24"/>
  <c r="F141" i="24"/>
  <c r="D163" i="24"/>
  <c r="D180" i="24" s="1"/>
  <c r="D184" i="24" s="1"/>
  <c r="D188" i="24" s="1"/>
  <c r="E127" i="24"/>
  <c r="F127" i="24" s="1"/>
  <c r="F73" i="24"/>
  <c r="F68" i="24"/>
  <c r="F87" i="24"/>
  <c r="E43" i="24"/>
  <c r="F99" i="24"/>
  <c r="F64" i="24"/>
  <c r="D103" i="24"/>
  <c r="D107" i="24" s="1"/>
  <c r="D111" i="24" s="1"/>
  <c r="F50" i="24"/>
  <c r="E155" i="24" l="1"/>
  <c r="F155" i="24" s="1"/>
  <c r="F221" i="24"/>
  <c r="F90" i="24"/>
  <c r="E105" i="24"/>
  <c r="F105" i="24" s="1"/>
  <c r="F86" i="24"/>
  <c r="F78" i="24"/>
  <c r="E184" i="24"/>
  <c r="F180" i="24"/>
  <c r="F120" i="24"/>
  <c r="E134" i="24"/>
  <c r="F134" i="24" s="1"/>
  <c r="F43" i="24"/>
  <c r="E57" i="24"/>
  <c r="F57" i="24" s="1"/>
  <c r="F103" i="24"/>
  <c r="E107" i="24" l="1"/>
  <c r="E188" i="24"/>
  <c r="F188" i="24" s="1"/>
  <c r="F184" i="24"/>
  <c r="E111" i="24"/>
  <c r="F111" i="24" s="1"/>
  <c r="F107" i="24"/>
  <c r="I20" i="21" l="1"/>
  <c r="H20" i="21"/>
  <c r="X63" i="22" l="1"/>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W38" i="22"/>
  <c r="Y38" i="22" s="1"/>
  <c r="W37" i="22"/>
  <c r="Y37" i="22" s="1"/>
  <c r="W36" i="22"/>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W12" i="22"/>
  <c r="Y12" i="22" s="1"/>
  <c r="W11" i="22"/>
  <c r="Y11"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W9" i="22"/>
  <c r="Y9" i="22" s="1"/>
  <c r="W8" i="22"/>
  <c r="Y8" i="22" s="1"/>
  <c r="W7" i="22"/>
  <c r="H13" i="21"/>
  <c r="H21" i="21" s="1"/>
  <c r="I97" i="19"/>
  <c r="H97" i="19"/>
  <c r="I90" i="19"/>
  <c r="H90" i="19"/>
  <c r="I117" i="18"/>
  <c r="H117" i="18"/>
  <c r="I105" i="18"/>
  <c r="H105" i="18"/>
  <c r="I98" i="18"/>
  <c r="H98" i="18"/>
  <c r="I94" i="18"/>
  <c r="H94" i="18"/>
  <c r="I91" i="18"/>
  <c r="H91" i="18"/>
  <c r="I85" i="18"/>
  <c r="H85" i="18"/>
  <c r="H78" i="18"/>
  <c r="Y61" i="22" l="1"/>
  <c r="Y62" i="22" s="1"/>
  <c r="Y63" i="22"/>
  <c r="W39" i="22"/>
  <c r="W59" i="22" s="1"/>
  <c r="I107" i="19"/>
  <c r="W61" i="22"/>
  <c r="W62" i="22" s="1"/>
  <c r="H107" i="19"/>
  <c r="W63" i="22"/>
  <c r="W34" i="22"/>
  <c r="Y34" i="22"/>
  <c r="W32" i="22"/>
  <c r="W33" i="22" s="1"/>
  <c r="W10" i="22"/>
  <c r="W30" i="22" s="1"/>
  <c r="Y36" i="22"/>
  <c r="Y39" i="22" s="1"/>
  <c r="Y59" i="22" s="1"/>
  <c r="Y7" i="22"/>
  <c r="Y10" i="22" s="1"/>
  <c r="Y13" i="22"/>
  <c r="Y32" i="22" s="1"/>
  <c r="Y33" i="22" s="1"/>
  <c r="Y30" i="22" l="1"/>
  <c r="I48" i="21"/>
  <c r="H48" i="21"/>
  <c r="I42" i="21"/>
  <c r="H42" i="21"/>
  <c r="I35" i="21"/>
  <c r="H35" i="21"/>
  <c r="I29" i="21"/>
  <c r="H29" i="21"/>
  <c r="I13" i="21"/>
  <c r="I21" i="21" s="1"/>
  <c r="I54" i="20"/>
  <c r="H54" i="20"/>
  <c r="I48" i="20"/>
  <c r="H48" i="20"/>
  <c r="I41" i="20"/>
  <c r="H41" i="20"/>
  <c r="I35" i="20"/>
  <c r="H35" i="20"/>
  <c r="I19" i="20"/>
  <c r="H19" i="20"/>
  <c r="I9" i="20"/>
  <c r="I18" i="20" s="1"/>
  <c r="H9" i="20"/>
  <c r="H18" i="20" s="1"/>
  <c r="I110" i="19"/>
  <c r="H110" i="19"/>
  <c r="I84" i="19"/>
  <c r="H84" i="19"/>
  <c r="I69" i="19"/>
  <c r="H69" i="19"/>
  <c r="I47" i="19"/>
  <c r="H47" i="19"/>
  <c r="I36" i="19"/>
  <c r="H36" i="19"/>
  <c r="I28" i="19"/>
  <c r="H28" i="19"/>
  <c r="I25" i="19"/>
  <c r="H25" i="19"/>
  <c r="I19" i="19"/>
  <c r="H19" i="19"/>
  <c r="I15" i="19"/>
  <c r="H15" i="19"/>
  <c r="I7" i="19"/>
  <c r="H7" i="19"/>
  <c r="I78" i="18"/>
  <c r="H75" i="18"/>
  <c r="H133" i="18" s="1"/>
  <c r="I60" i="18"/>
  <c r="H60" i="18"/>
  <c r="I53" i="18"/>
  <c r="H53" i="18"/>
  <c r="I45" i="18"/>
  <c r="H45" i="18"/>
  <c r="I38" i="18"/>
  <c r="H38" i="18"/>
  <c r="I27" i="18"/>
  <c r="H27" i="18"/>
  <c r="I17" i="18"/>
  <c r="H17" i="18"/>
  <c r="I10" i="18"/>
  <c r="H10" i="18"/>
  <c r="H59" i="19" l="1"/>
  <c r="I44" i="18"/>
  <c r="H13" i="19"/>
  <c r="H60" i="19" s="1"/>
  <c r="H61" i="19" s="1"/>
  <c r="I59" i="19"/>
  <c r="H9" i="18"/>
  <c r="I75" i="18"/>
  <c r="I133" i="18" s="1"/>
  <c r="I13" i="19"/>
  <c r="I60" i="19" s="1"/>
  <c r="H55" i="20"/>
  <c r="H36" i="21"/>
  <c r="H49" i="21"/>
  <c r="I9" i="18"/>
  <c r="H44" i="18"/>
  <c r="I24" i="20"/>
  <c r="I27" i="20" s="1"/>
  <c r="I42" i="20"/>
  <c r="I55" i="20"/>
  <c r="I36" i="21"/>
  <c r="I49" i="21"/>
  <c r="H24" i="20"/>
  <c r="H27" i="20" s="1"/>
  <c r="H42" i="20"/>
  <c r="H63" i="19" l="1"/>
  <c r="I57" i="20"/>
  <c r="I59" i="20" s="1"/>
  <c r="I61" i="19"/>
  <c r="I66" i="19" s="1"/>
  <c r="I72" i="18"/>
  <c r="I63" i="19"/>
  <c r="I62" i="19"/>
  <c r="H62" i="19"/>
  <c r="I51" i="21"/>
  <c r="I53" i="21" s="1"/>
  <c r="H51" i="21"/>
  <c r="H53" i="21" s="1"/>
  <c r="H57" i="20"/>
  <c r="H59" i="20" s="1"/>
  <c r="H72" i="18"/>
  <c r="H67" i="19"/>
  <c r="H65" i="19"/>
  <c r="H88" i="19" s="1"/>
  <c r="H108" i="19" s="1"/>
  <c r="H66" i="19"/>
  <c r="H89" i="19"/>
  <c r="I89" i="19"/>
  <c r="I65" i="19" l="1"/>
  <c r="I88" i="19" s="1"/>
  <c r="I108" i="19" s="1"/>
  <c r="I67" i="19"/>
</calcChain>
</file>

<file path=xl/sharedStrings.xml><?xml version="1.0" encoding="utf-8"?>
<sst xmlns="http://schemas.openxmlformats.org/spreadsheetml/2006/main" count="969" uniqueCount="759">
  <si>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</si>
  <si>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</si>
  <si>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</si>
  <si>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</si>
  <si>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</si>
  <si>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</si>
  <si>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</si>
  <si>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</si>
  <si>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</si>
  <si>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</si>
  <si>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</si>
  <si>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</si>
  <si>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</si>
  <si>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</si>
  <si>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</si>
  <si>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</si>
  <si>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</si>
  <si>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</si>
  <si>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</si>
  <si>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</si>
  <si>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</si>
  <si>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</si>
  <si>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</si>
  <si>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</si>
  <si>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</si>
  <si>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</si>
  <si>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</si>
  <si>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</si>
  <si>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</si>
  <si>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</si>
  <si>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</si>
  <si>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</si>
  <si>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</si>
  <si>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</si>
  <si>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</si>
  <si>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</si>
  <si>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</si>
  <si>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</si>
  <si>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</si>
  <si>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</si>
  <si>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</si>
  <si>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</si>
  <si>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</si>
  <si>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</si>
  <si>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</si>
  <si>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</si>
  <si>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</si>
  <si>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</si>
  <si>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</si>
  <si>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</si>
  <si>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</si>
  <si>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</si>
  <si>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</si>
  <si>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</si>
  <si>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</si>
  <si>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</si>
  <si>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</si>
  <si>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</si>
  <si>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</si>
  <si>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</si>
  <si>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</si>
  <si>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</si>
  <si>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</si>
  <si>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</si>
  <si>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</si>
  <si>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</si>
  <si>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</si>
  <si>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</si>
  <si>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</si>
  <si>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</si>
  <si>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</si>
  <si>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</si>
  <si>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</si>
  <si>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</si>
  <si>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</si>
  <si>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</si>
  <si>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</si>
  <si>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</si>
  <si>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</si>
  <si>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</si>
  <si>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</si>
  <si>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</si>
  <si>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</si>
  <si>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</si>
  <si>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</si>
  <si>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</si>
  <si>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</si>
  <si>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</si>
  <si>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</si>
  <si>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</si>
  <si>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</si>
  <si>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</si>
  <si>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</si>
  <si>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</si>
  <si>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</si>
  <si>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</si>
  <si>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</si>
  <si>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</si>
  <si>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</si>
  <si>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</si>
  <si>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</si>
  <si>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</si>
  <si>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</si>
  <si>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</si>
  <si>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</si>
  <si>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</si>
  <si>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</si>
  <si>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</si>
  <si>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</si>
  <si>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</si>
  <si>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</si>
  <si>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</si>
  <si>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</si>
  <si>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</si>
  <si>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</si>
  <si>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</si>
  <si>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</si>
  <si>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</si>
  <si>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</si>
  <si>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</si>
  <si>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</si>
  <si>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</si>
  <si>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</si>
  <si>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</si>
  <si>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</si>
  <si>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</si>
  <si>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</si>
  <si>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</si>
  <si>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</si>
  <si>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</si>
  <si>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</si>
  <si>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</si>
  <si>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</si>
  <si>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</si>
  <si>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</si>
  <si>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</si>
  <si>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</si>
  <si>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</si>
  <si>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</si>
  <si>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</si>
  <si>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</si>
  <si>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</si>
  <si>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</si>
  <si>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</si>
  <si>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</si>
  <si>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</si>
  <si>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</si>
  <si>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</si>
  <si>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</si>
  <si>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</si>
  <si>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</si>
  <si>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</si>
  <si>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</si>
  <si>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</si>
  <si>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</si>
  <si>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</si>
  <si>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</si>
  <si>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</si>
  <si>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</si>
  <si>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</si>
  <si>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</si>
  <si>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</si>
  <si>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</si>
  <si>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</si>
  <si>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</si>
  <si>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</si>
  <si>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</si>
  <si>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</si>
  <si>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</si>
  <si>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</si>
  <si>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</si>
  <si>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</si>
  <si>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</si>
  <si>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</si>
  <si>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</si>
  <si>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</si>
  <si>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</si>
  <si>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</si>
  <si>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</si>
  <si>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</si>
  <si>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</si>
  <si>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</si>
  <si>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</si>
  <si>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</si>
  <si>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</si>
  <si>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</si>
  <si>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</si>
  <si>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</si>
  <si>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</si>
  <si>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</si>
  <si>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</si>
  <si>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</si>
  <si>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</si>
  <si>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</si>
  <si>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</si>
  <si>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</si>
  <si>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</si>
  <si>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</si>
  <si>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</si>
  <si>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</si>
  <si>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</si>
  <si>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</si>
  <si>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</si>
  <si>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</si>
  <si>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</si>
  <si>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</si>
  <si>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</si>
  <si>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</si>
  <si>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</si>
  <si>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</si>
  <si>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</si>
  <si>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</si>
  <si>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</si>
  <si>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</si>
  <si>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</si>
  <si>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</si>
  <si>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</si>
  <si>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</si>
  <si>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</si>
  <si>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</si>
  <si>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</si>
  <si>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</si>
  <si>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</si>
  <si>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</si>
  <si>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entrepreneurs who draw up consolidated statements)</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</si>
  <si>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</si>
  <si>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</si>
  <si>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</si>
  <si>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</si>
  <si>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</si>
  <si>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</si>
  <si>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</si>
  <si>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</si>
  <si>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</si>
  <si>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</si>
  <si>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</si>
  <si>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</si>
  <si>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</si>
  <si>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</si>
  <si>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</si>
  <si>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</si>
  <si>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</si>
  <si>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</si>
  <si>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</si>
  <si>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</si>
  <si>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</si>
  <si>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</si>
  <si>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</si>
  <si>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</si>
  <si>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</si>
  <si>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</si>
  <si>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</si>
  <si>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</si>
  <si>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</si>
  <si>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</si>
  <si>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</si>
  <si>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</si>
  <si>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</si>
  <si>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</si>
  <si>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</si>
  <si>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</si>
  <si>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</si>
  <si>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</si>
  <si>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</si>
  <si>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</si>
  <si>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</si>
  <si>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</si>
  <si>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</si>
  <si>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</si>
  <si>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</si>
  <si>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</si>
  <si>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</si>
  <si>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</si>
  <si>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</si>
  <si>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</si>
  <si>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</si>
  <si>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</si>
  <si>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</si>
  <si>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</si>
  <si>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</si>
  <si>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</si>
  <si>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</si>
  <si>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</si>
  <si>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</si>
  <si>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</si>
  <si>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</si>
  <si>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</si>
  <si>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</si>
  <si>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sz val="10"/>
        <rFont val="Arial"/>
        <family val="2"/>
        <charset val="238"/>
      </rPr>
      <t>in HRK</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</si>
  <si>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</si>
  <si>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</si>
  <si>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</si>
  <si>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</si>
  <si>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</si>
  <si>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</si>
  <si>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</si>
  <si>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</si>
  <si>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</si>
  <si>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</si>
  <si>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</si>
  <si>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</si>
  <si>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</si>
  <si>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</si>
  <si>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</si>
  <si>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</si>
  <si>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</si>
  <si>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</si>
  <si>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</si>
  <si>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</si>
  <si>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</si>
  <si>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</si>
  <si>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</si>
  <si>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</si>
  <si>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</si>
  <si>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</si>
  <si>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</si>
  <si>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</si>
  <si>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</si>
  <si>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</si>
  <si>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</si>
  <si>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</si>
  <si>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</si>
  <si>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cash and cash equivalents</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</si>
  <si>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</si>
  <si>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</si>
  <si>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</si>
  <si>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</si>
  <si>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</si>
  <si>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</si>
  <si>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</si>
  <si>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</si>
  <si>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</si>
  <si>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</si>
  <si>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</si>
  <si>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</si>
  <si>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</si>
  <si>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</si>
  <si>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</si>
  <si>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</si>
  <si>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</si>
  <si>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</si>
  <si>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</si>
  <si>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</si>
  <si>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</si>
  <si>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</si>
  <si>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</si>
  <si>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</si>
  <si>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</si>
  <si>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</si>
  <si>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</si>
  <si>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</si>
  <si>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</si>
  <si>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</si>
  <si>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</si>
  <si>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</si>
  <si>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</si>
  <si>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</si>
  <si>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</si>
  <si>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</si>
  <si>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</si>
  <si>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</si>
  <si>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</si>
  <si>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</si>
  <si>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</si>
  <si>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</si>
  <si>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</si>
  <si>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</si>
  <si>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</si>
  <si>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</si>
  <si>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</si>
  <si>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</si>
  <si>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</si>
  <si>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</si>
  <si>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</si>
  <si>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</si>
  <si>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</si>
  <si>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</si>
  <si>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</si>
  <si>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</si>
  <si>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</si>
  <si>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</si>
  <si>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</si>
  <si>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</si>
  <si>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</si>
  <si>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</si>
  <si>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b/>
        <sz val="8"/>
        <color rgb="FF000080"/>
        <rFont val="Arial"/>
        <family val="2"/>
        <charset val="238"/>
      </rPr>
      <t>APPENDIX TO THE STATEMENT OF CHANGES IN EQUITY (to be filled in by undertakings that draw up financial statements in accordance with the IFRS)</t>
    </r>
  </si>
  <si>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</si>
  <si>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</si>
  <si>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</si>
  <si>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</si>
  <si>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</si>
  <si>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</si>
  <si>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rPr>
        <b/>
        <sz val="9"/>
        <color rgb="FF333399"/>
        <rFont val="Arial"/>
        <family val="2"/>
        <charset val="238"/>
      </rPr>
      <t xml:space="preserve">B)  PROVISIONS </t>
    </r>
    <r>
      <rPr>
        <sz val="9"/>
        <color rgb="FF333399"/>
        <rFont val="Arial"/>
        <family val="2"/>
        <charset val="238"/>
      </rPr>
      <t>(ADP 091 to 096)</t>
    </r>
  </si>
  <si>
    <r>
      <rPr>
        <b/>
        <sz val="9"/>
        <color rgb="FF333399"/>
        <rFont val="Arial"/>
        <family val="2"/>
        <charset val="238"/>
      </rPr>
      <t xml:space="preserve">C)  LONG-TERM LIABILITIES </t>
    </r>
    <r>
      <rPr>
        <sz val="9"/>
        <color rgb="FF333399"/>
        <rFont val="Arial"/>
        <family val="2"/>
        <charset val="238"/>
      </rPr>
      <t>(ADP 098 to 108)</t>
    </r>
  </si>
  <si>
    <r>
      <rPr>
        <b/>
        <sz val="9"/>
        <color rgb="FF333399"/>
        <rFont val="Arial"/>
        <family val="2"/>
        <charset val="238"/>
      </rPr>
      <t xml:space="preserve">D)  SHORT-TERM LIABILITIES </t>
    </r>
    <r>
      <rPr>
        <sz val="9"/>
        <color rgb="FF333399"/>
        <rFont val="Arial"/>
        <family val="2"/>
        <charset val="238"/>
      </rPr>
      <t>(ADP 110 to 123)</t>
    </r>
  </si>
  <si>
    <r>
      <rPr>
        <b/>
        <sz val="9"/>
        <color rgb="FF333399"/>
        <rFont val="Arial"/>
        <family val="2"/>
        <charset val="238"/>
      </rPr>
      <t xml:space="preserve">F)  TOTAL – LIABILITIES </t>
    </r>
    <r>
      <rPr>
        <sz val="9"/>
        <color rgb="FF333399"/>
        <rFont val="Arial"/>
        <family val="2"/>
        <charset val="238"/>
      </rPr>
      <t>(ADP 067+090+097+109+124)</t>
    </r>
  </si>
  <si>
    <r>
      <rPr>
        <b/>
        <sz val="9"/>
        <color rgb="FF333399"/>
        <rFont val="Arial"/>
        <family val="2"/>
        <charset val="238"/>
      </rPr>
      <t xml:space="preserve">A)  CAPITAL AND RESERVES </t>
    </r>
    <r>
      <rPr>
        <sz val="9"/>
        <color rgb="FF333399"/>
        <rFont val="Arial"/>
        <family val="2"/>
        <charset val="238"/>
      </rPr>
      <t>(ADP 068 to 070+076+077+083+086+089)</t>
    </r>
  </si>
  <si>
    <t>1 Exchange rate differences from translation of foreign operations</t>
  </si>
  <si>
    <t>1 Changes in revaluation reserves of fixed tangible and intangible assets</t>
  </si>
  <si>
    <t>2 Gains or losses from subsequent measurement of equity instruments at fair value through other comprehensive income</t>
  </si>
  <si>
    <t xml:space="preserve">3 Fair value changes of financial liabilities at fair value through statement of profit or loss, attributable to changes in their credit risk </t>
  </si>
  <si>
    <t>4 Actuarial gains/losses on the defined benefit obligation</t>
  </si>
  <si>
    <t>5 Other items that will not be reclassified</t>
  </si>
  <si>
    <t>6 Income tax relating to items that will not be reclassified</t>
  </si>
  <si>
    <t>2 Gains or losses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</si>
  <si>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</si>
  <si>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</si>
  <si>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</si>
  <si>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option</t>
  </si>
  <si>
    <t>7 Changes in fair value of forward elements of forward contracts</t>
  </si>
  <si>
    <t>8 Other items that may be reclassified to profit or loss</t>
  </si>
  <si>
    <t>9 Income tax relating to items that may be reclassified to profit or loss</t>
  </si>
  <si>
    <t>1 Attributable to owners of the parent</t>
  </si>
  <si>
    <t>2 Attributable to minority (non-controlling) interest</t>
  </si>
  <si>
    <t xml:space="preserve">  5 Other cash receipts from operating activities</t>
  </si>
  <si>
    <t>I Total cash receipts from operating activities (ADP 001 to 005)</t>
  </si>
  <si>
    <t xml:space="preserve">  1 Cash payments to suppliers</t>
  </si>
  <si>
    <t xml:space="preserve">  2 Cash payments to employees</t>
  </si>
  <si>
    <t xml:space="preserve"> 1 Cash receipts from sales of fixed tangible and intangible assets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</si>
  <si>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</si>
  <si>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</si>
  <si>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</si>
  <si>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</si>
  <si>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</si>
  <si>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</si>
  <si>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III Total cash receipts from investment activities (ADP 015 to 020)</t>
  </si>
  <si>
    <t>IV Total cash payments from investment activities (ADP 022 to 026)</t>
  </si>
  <si>
    <t>B) NET CASH FLOW FROM INVESTMENT ACTIVITIES (ADP 021 + 027)</t>
  </si>
  <si>
    <t>V Total cash receipts from financing activities (ADP 029 to 032)</t>
  </si>
  <si>
    <t>VI Total cash payments from financing activities (ADP 034 to 038)</t>
  </si>
  <si>
    <t>C) NET CASH FLOW FROM FINANCING ACTIVITIES (ADP 033 +039)</t>
  </si>
  <si>
    <t>D) NET INCREASE OR DECREASE IN CASH FLOWS (ADP 014 + 028 + 040 + 041)</t>
  </si>
  <si>
    <t>E) CASH AND CASH EQUIVALENTS AT THE BEGINNING OF THE PERIOD</t>
  </si>
  <si>
    <t>F) CASH AND CASH EQUIVALENTS AT THE END OF THE PERIOD (ADP 042+043)</t>
  </si>
  <si>
    <t>Fair value of financial assets through other comprehensive income (available for sale)</t>
  </si>
  <si>
    <r>
      <rPr>
        <b/>
        <sz val="8"/>
        <color rgb="FFFFFFFF"/>
        <rFont val="Arial"/>
        <family val="2"/>
        <charset val="238"/>
      </rPr>
      <t>14</t>
    </r>
    <r>
      <rPr>
        <sz val="11"/>
        <color theme="1"/>
        <rFont val="Calibri"/>
        <family val="2"/>
        <charset val="238"/>
        <scheme val="minor"/>
      </rPr>
      <t/>
    </r>
  </si>
  <si>
    <t>Other fair value reserves</t>
  </si>
  <si>
    <r>
      <rPr>
        <b/>
        <sz val="8"/>
        <color rgb="FFFFFFFF"/>
        <rFont val="Arial"/>
        <family val="2"/>
        <charset val="238"/>
      </rPr>
      <t>15</t>
    </r>
    <r>
      <rPr>
        <sz val="11"/>
        <color theme="1"/>
        <rFont val="Calibri"/>
        <family val="2"/>
        <charset val="238"/>
        <scheme val="minor"/>
      </rPr>
      <t/>
    </r>
  </si>
  <si>
    <t>Exchange rate differences from translation of foreign operations</t>
  </si>
  <si>
    <t>16</t>
  </si>
  <si>
    <t>17</t>
  </si>
  <si>
    <t>20 (18+19)</t>
  </si>
  <si>
    <t>18 (3 do 6 - 7
 + 8 do 17)</t>
  </si>
  <si>
    <t>8 Gains or losses from subsequent measurement of financial assets at fair value through other comprehensive income (available for sale)</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</si>
  <si>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</si>
  <si>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</si>
  <si>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</si>
  <si>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</si>
  <si>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</si>
  <si>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</si>
  <si>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</si>
  <si>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</si>
  <si>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t xml:space="preserve">   I OTHER COMPREHENSIVE INCOME OF THE PREVIOUS PERIOD, NET OF TAX (ADP 06 to 14)</t>
  </si>
  <si>
    <t xml:space="preserve">  II COMPREHENSIVE INCOME OR LOSS FOR THE PREVIOUS PERIOD (ADP 05+25)</t>
  </si>
  <si>
    <t>III TRANSACTIONS WITH OWNERS IN THE PREVIOUS PERIOD RECOGNISED DIRECTLY IN EQUITY  (ADP 15 to 23)</t>
  </si>
  <si>
    <t>4 Balance on the first day of the current business year (restated) (AOP 28 to 30)</t>
  </si>
  <si>
    <t>14 Tax on transactions recognised directly in equity</t>
  </si>
  <si>
    <t>15 Decrease in initial (subscribed) capital (other than arising from the pre-bankruptcy settlement procedure or from the reinvestment of profit)</t>
  </si>
  <si>
    <t>17 Increase of initial (subscribed) capital arising from the pre-bankruptcy settlement procedure</t>
  </si>
  <si>
    <t>18 Redemption of treasury shares/holdings</t>
  </si>
  <si>
    <t>22 Carryforward per annual plan</t>
  </si>
  <si>
    <t>24 Balance on the last day of the current business year reporting period (ADP 31 to 50)</t>
  </si>
  <si>
    <t xml:space="preserve">   I OTHER COMPREHENSIVE INCOME FOR THE CURRENT PERIOD, NET OF TAX  (ADP 33 to 41)</t>
  </si>
  <si>
    <t xml:space="preserve">  II COMPREHENSIVE INCOME OR LOSS FOR THE CURRENT PERIOD (ADP 32 do 52)</t>
  </si>
  <si>
    <t>III TRANSACTIONS WITH OWNERS IN THE CURRENT PERIOD RECOGNISED DIRECTLY IN EQUITY  (ADP 42 to 50)</t>
  </si>
  <si>
    <r>
      <t xml:space="preserve">I OPERATING INCOME </t>
    </r>
    <r>
      <rPr>
        <sz val="9"/>
        <color rgb="FF333399"/>
        <rFont val="Arial"/>
        <family val="2"/>
        <charset val="238"/>
      </rPr>
      <t>(AOP 002 do 006)</t>
    </r>
  </si>
  <si>
    <r>
      <t xml:space="preserve">II OPERATING EXPENSES </t>
    </r>
    <r>
      <rPr>
        <sz val="9"/>
        <color rgb="FF333399"/>
        <rFont val="Arial"/>
        <family val="2"/>
        <charset val="238"/>
      </rPr>
      <t>(AOP 08+009+013+017+018+019+022+029)</t>
    </r>
  </si>
  <si>
    <t xml:space="preserve">    2 Material costs (AOP 010 do 011)</t>
  </si>
  <si>
    <t xml:space="preserve">   3 Staff costs (AOP 014 do 016)</t>
  </si>
  <si>
    <t xml:space="preserve">   6 Value adjustments (AOP 020+021)</t>
  </si>
  <si>
    <t xml:space="preserve">   7 Provisions (AOP 023 do 028)</t>
  </si>
  <si>
    <r>
      <t xml:space="preserve">III FINANCIAL INCOME </t>
    </r>
    <r>
      <rPr>
        <sz val="9"/>
        <color rgb="FF333399"/>
        <rFont val="Arial"/>
        <family val="2"/>
        <charset val="238"/>
      </rPr>
      <t>(AOP 031 do 040)</t>
    </r>
  </si>
  <si>
    <r>
      <t xml:space="preserve">IV FINANCIAL EXPENDITURE </t>
    </r>
    <r>
      <rPr>
        <sz val="9"/>
        <color rgb="FF333399"/>
        <rFont val="Arial"/>
        <family val="2"/>
        <charset val="238"/>
      </rPr>
      <t>(AOP 042 do 048)</t>
    </r>
  </si>
  <si>
    <r>
      <t xml:space="preserve">IX   TOTAL INCOME </t>
    </r>
    <r>
      <rPr>
        <sz val="9"/>
        <color rgb="FF333399"/>
        <rFont val="Arial"/>
        <family val="2"/>
        <charset val="238"/>
      </rPr>
      <t>(AOP 001+030+049 +050)</t>
    </r>
  </si>
  <si>
    <r>
      <t xml:space="preserve">X    TOTAL EXPENDITURE </t>
    </r>
    <r>
      <rPr>
        <sz val="9"/>
        <color rgb="FF333399"/>
        <rFont val="Arial"/>
        <family val="2"/>
        <charset val="238"/>
      </rPr>
      <t>(AOP 007+041+051 + 052)</t>
    </r>
  </si>
  <si>
    <r>
      <t xml:space="preserve">XI   PRE-TAX PROFIT OR LOSS </t>
    </r>
    <r>
      <rPr>
        <sz val="9"/>
        <color rgb="FF333399"/>
        <rFont val="Arial"/>
        <family val="2"/>
        <charset val="238"/>
      </rPr>
      <t>(AOP 053-054)</t>
    </r>
  </si>
  <si>
    <t xml:space="preserve">   1 Pre-tax profit (AOP 053-054)</t>
  </si>
  <si>
    <t xml:space="preserve">   2 Pre-tax loss (AOP 054-053)</t>
  </si>
  <si>
    <r>
      <t xml:space="preserve">XIII PROFIT OR LOSS FOR THE PERIOD </t>
    </r>
    <r>
      <rPr>
        <sz val="9"/>
        <color rgb="FF333399"/>
        <rFont val="Arial"/>
        <family val="2"/>
        <charset val="238"/>
      </rPr>
      <t>(AOP 055-059)</t>
    </r>
  </si>
  <si>
    <t xml:space="preserve">  1 Profit for the period  (AOP 055-059)</t>
  </si>
  <si>
    <t xml:space="preserve">  2 Loss for the period (AOP 059-055)</t>
  </si>
  <si>
    <r>
      <t>XIV PRE-TAX PROFIT OR LOSS OF DISCONTINUED OPERATIONS</t>
    </r>
    <r>
      <rPr>
        <sz val="9"/>
        <color rgb="FF333399"/>
        <rFont val="Arial"/>
        <family val="2"/>
        <charset val="238"/>
      </rPr>
      <t xml:space="preserve">  (AOP 063-064)</t>
    </r>
  </si>
  <si>
    <t xml:space="preserve"> 1 Discontinued operations profit for the period (AOP 062-065)</t>
  </si>
  <si>
    <t xml:space="preserve"> 2 Discontinued operations loss for the period (AOP 065-062)</t>
  </si>
  <si>
    <r>
      <t xml:space="preserve">XVI PRE-TAX PROFIT OR LOSS </t>
    </r>
    <r>
      <rPr>
        <sz val="9"/>
        <color rgb="FF333399"/>
        <rFont val="Arial"/>
        <family val="2"/>
        <charset val="238"/>
      </rPr>
      <t xml:space="preserve"> (AOP 055+062)</t>
    </r>
  </si>
  <si>
    <t xml:space="preserve"> 1 Pre-tax profit (AOP 068)</t>
  </si>
  <si>
    <t xml:space="preserve"> 2 Pre-tax loss (AOP 068)</t>
  </si>
  <si>
    <r>
      <t xml:space="preserve">XVII INCOME TAX </t>
    </r>
    <r>
      <rPr>
        <sz val="9"/>
        <color rgb="FF333399"/>
        <rFont val="Arial"/>
        <family val="2"/>
        <charset val="238"/>
      </rPr>
      <t>(AOP 058+065)</t>
    </r>
  </si>
  <si>
    <r>
      <t xml:space="preserve">XVIII PROFIT OR LOSS FOR THE PERIOD </t>
    </r>
    <r>
      <rPr>
        <sz val="9"/>
        <color rgb="FF333399"/>
        <rFont val="Arial"/>
        <family val="2"/>
        <charset val="238"/>
      </rPr>
      <t>(AOP 068-071)</t>
    </r>
  </si>
  <si>
    <t xml:space="preserve"> 1 Profit for the period (AOP 068-071)</t>
  </si>
  <si>
    <t xml:space="preserve"> 2 Loss for the period (AOP 071-068)</t>
  </si>
  <si>
    <r>
      <t xml:space="preserve">XIX PROFIT OR LOSS FOR THE PERIOD </t>
    </r>
    <r>
      <rPr>
        <sz val="9"/>
        <color rgb="FF000080"/>
        <rFont val="Arial"/>
        <family val="2"/>
        <charset val="238"/>
      </rPr>
      <t>(AOP 076+077)</t>
    </r>
  </si>
  <si>
    <t xml:space="preserve">II OTHER COMPREHENSIVE INCOME/LOSS BEFORE TAX
   (AOP 80 +  87)   </t>
  </si>
  <si>
    <t>III Items that will not be reclassified to profit or loss (AOP 081 do 085)</t>
  </si>
  <si>
    <t>IV Items that may be reclassified to profit or loss (AOP 088 do 095)</t>
  </si>
  <si>
    <t>V NET OTHER COMPREHENSIVE INCOME OR LOSS (AOP 080+087 - 086 - 096)</t>
  </si>
  <si>
    <t>VI COMPREHENSIVE INCOME OR LOSS FOR THE PERIOD (AOP 078+097)</t>
  </si>
  <si>
    <t>VI COMPREHENSIVE INCOME OR LOSS FOR THE PERIOD (AOP 100+101)</t>
  </si>
  <si>
    <t>3474771</t>
  </si>
  <si>
    <t>HR</t>
  </si>
  <si>
    <t>40020883</t>
  </si>
  <si>
    <t>36201212847</t>
  </si>
  <si>
    <t>30577</t>
  </si>
  <si>
    <t>529900DUWS1DGNEK4C68</t>
  </si>
  <si>
    <t>Valamar Riviera d.d.</t>
  </si>
  <si>
    <t>Poreč</t>
  </si>
  <si>
    <t>Stancija Kaligari 1</t>
  </si>
  <si>
    <t>uprava@riviera.hr</t>
  </si>
  <si>
    <t>www.valamar-riviera.com</t>
  </si>
  <si>
    <t>KN</t>
  </si>
  <si>
    <t>RD</t>
  </si>
  <si>
    <t>No</t>
  </si>
  <si>
    <t>Sopta Anka</t>
  </si>
  <si>
    <t>052 408 188</t>
  </si>
  <si>
    <t>anka.sopta@riviera.hr</t>
  </si>
  <si>
    <t>Ernst &amp; Young d.o.o., UHY Rudan d.o.o.</t>
  </si>
  <si>
    <t>Berislav Horvat, Vedrana Miletić</t>
  </si>
  <si>
    <t>balance as at 31.12.2022.</t>
  </si>
  <si>
    <t>for the period 01.01.2022. to 31.12.2022.</t>
  </si>
  <si>
    <t>Submitter: Valamar Riviera d.d.</t>
  </si>
  <si>
    <t>Summary of adjustments of GFI-POD balance sheet and unconsolidated balance sheet from Audited report for 2021</t>
  </si>
  <si>
    <t>COMPANY</t>
  </si>
  <si>
    <t>GFI-POD BALANCE SHEET
as at 31 December 2021
(in thousands of HRK)</t>
  </si>
  <si>
    <t>GFI-POD
ADP code</t>
  </si>
  <si>
    <t>AUDITED REPORT
Note</t>
  </si>
  <si>
    <t>Reclassified
GFI-POD</t>
  </si>
  <si>
    <t xml:space="preserve">Difference </t>
  </si>
  <si>
    <t>Explanation</t>
  </si>
  <si>
    <t>NON-CURRENT ASSETS (ADP 003+010+020+031+036)</t>
  </si>
  <si>
    <t>002</t>
  </si>
  <si>
    <t>14+15+16+17+part of 18+20+part of 21+part of 23+25+part of 30</t>
  </si>
  <si>
    <t xml:space="preserve">  I. Intangible assets</t>
  </si>
  <si>
    <t>003</t>
  </si>
  <si>
    <t xml:space="preserve">  II. Tangible assets</t>
  </si>
  <si>
    <t>010</t>
  </si>
  <si>
    <t>14+15+part of 30</t>
  </si>
  <si>
    <t>GFI-POD item "Tangible assets" (ADP 010; HRK  3,936,985 thous.) is in Audited report presented under items "Property, plant and equipment" (Note 14 in comparable amount of HRK 3,916,939 thous.), "Investment property" (Note 15 in comparable amount of HRK 3,180 thous.), and "Right-of-use assets" (Note 30 in comparable amount of HRK 16,866 thous).</t>
  </si>
  <si>
    <t xml:space="preserve">  III. Non-current financial assets</t>
  </si>
  <si>
    <t>020</t>
  </si>
  <si>
    <t>17+part of 18+20+part of 21</t>
  </si>
  <si>
    <t>GFI-POD item "Financial assets" (ADP 020; HRK 1,017,453 thous.) is in Audited report presented under items "Investment in subsidiaries" (Note 17 in comparable amount of  941,804 thous.), "Investment in associated entity" (Note 18 in comparable amount of  HRK 70,112 thous. (presented in balance sheet as a separate line)), Financial assets" (Note 20 in comparable amount of HRK 359 thous.) and in the non-current part of item "Loans and deposits" (Note 21 in comparable amount of HRK 5,178 thous.).</t>
  </si>
  <si>
    <t xml:space="preserve">  IV. Trade receivables</t>
  </si>
  <si>
    <t>031</t>
  </si>
  <si>
    <t>Part of 23</t>
  </si>
  <si>
    <t xml:space="preserve">  V. Deferred tax assets</t>
  </si>
  <si>
    <t>036</t>
  </si>
  <si>
    <t>25</t>
  </si>
  <si>
    <t>CURRENT ASSETS (ADP 038+046+053+063)</t>
  </si>
  <si>
    <t>037</t>
  </si>
  <si>
    <t>Part of 21+22+part of 23+26</t>
  </si>
  <si>
    <t>Due to a different presentation, but for the purpose of comparability of GFI-POD and Audited report it is necessary to jointly view GFI-POD items "Current assets" (ADP 037; HRK 656,422 thous.) and "Prepayments and accrued income" (ADP 064; HRK 21,273 thous.) in relation to item "Current assets" of Audited report (HRK 677,695 thous.).</t>
  </si>
  <si>
    <t xml:space="preserve">  I. Inventories</t>
  </si>
  <si>
    <t>038</t>
  </si>
  <si>
    <t>22</t>
  </si>
  <si>
    <t xml:space="preserve">  II. Receivables</t>
  </si>
  <si>
    <t>046</t>
  </si>
  <si>
    <t>GFI-POD item "Receivables" (ADP 046; HRK 50,219 thous.) is in Audited report presented under items "Trade and other receivables" (Note 23; "Trade receivables – net" HRK 43,673 thous., "VAT receivable" HRK 2,235 thous., "Advances to suppliers" HRK 457 thous., "Receivables from employees" HRK 626 thous., "Receivables from state institutions" HRK 834 thous., part of "Other current liabilities" HRK 2,392 thous. and "Income tax receivable" HRK 2 thous.).
Comment: The total amount of item "Trade and other receivables" in Audited report  (Note 23) is HRK 71,490 thous. and is presented in items "Receivables" (ADP 046; HRK 50,217 thous.) and "Prepayments and accrued income" (ADP 064; HRK 21,273 thous.).</t>
  </si>
  <si>
    <t xml:space="preserve">  III. Current financial assets</t>
  </si>
  <si>
    <t>053</t>
  </si>
  <si>
    <t>Part of 21</t>
  </si>
  <si>
    <t>GFI-POD item "Financial assets" (ADP 053; HRK 444 thous.) is in Audited report presented under item "Loans and deposits" - current part (Note 21 in comparable amount of HRK 444 thous.).</t>
  </si>
  <si>
    <t xml:space="preserve">  IV. Cash and cash equivalents</t>
  </si>
  <si>
    <t>063</t>
  </si>
  <si>
    <t>26</t>
  </si>
  <si>
    <t>GFI-POD item "Cash and cash equivalents" (ADP 063; HRK 582,141 thous.) is in Audited report presented under item "Cash and cash equivalents" (Note 26 in comparable amount of HRK 582,141 thous.).</t>
  </si>
  <si>
    <t>PREPAYMENTS AND ACCRUED INCOME</t>
  </si>
  <si>
    <t>064</t>
  </si>
  <si>
    <t>GFI-POD item "Prepayments and accrued income" (ADP 064; HRK 21,273 thous.) is in Audited report presented under items "Trade and other receivables" (Note 23; "Accrued income" HRK 2,398 thous., "Interest receivables" HRK 27 thous., "Prepaid expenses" HRK 18,818 thous. and part of "Other current liabilities" HRK 30 thous.).
Comment: The total amount of item "Trade and other receivables" in Audited report  (Note 23) is HRK 71,490 thous. and is presented in items "Receivables" (ADP 046; HRK 50,217 thous.) and "Prepayments and accrued income" (ADP 064; HRK 21,273 thous.).</t>
  </si>
  <si>
    <t>TOTAL ASSETS</t>
  </si>
  <si>
    <t>065</t>
  </si>
  <si>
    <t>CAPITAL AND RESERVES</t>
  </si>
  <si>
    <t>067</t>
  </si>
  <si>
    <t>27+28</t>
  </si>
  <si>
    <t>GFI-POD item "Capital and reserves" (ADP 067; HRK 2,619,280 thous.) is in Audited report presented under item "Share capital" (Notes 27 and 28 in comparable amount of HRK 2,619,280 thous.).</t>
  </si>
  <si>
    <t>PROVISIONS</t>
  </si>
  <si>
    <t>090</t>
  </si>
  <si>
    <t>Part of 32+part of 31</t>
  </si>
  <si>
    <t>GFI-POD item "Provisions" (ADP 090; HRK 134,552 thous.) is in Audited report presented under non-current liabilities in item "Provisions" (Note 32 part of the item "Severance pay and jubilee awards" in the amount HRK 24,964 thous. with the item “Legal Disputes” in a comparable amount HRK 28,843 thous. and "Other" HRK 24,828 thous.) and non-current liabilities under item "Concession fee" (Note 31 in comparable amount of HRK 55,917 thous).</t>
  </si>
  <si>
    <t>NON-CURRENT LIABILITIES (ADP 103+107+108)</t>
  </si>
  <si>
    <t>097</t>
  </si>
  <si>
    <t>Part of 24+25+part of 29+part of 30+part of 31+part of 32</t>
  </si>
  <si>
    <t>Due to a different presentation, but for the purpose of comparability of GFI-POD and Audited report it is necessary to jointly view GFI-POD items "Non-current liabilities" (ADP 097; HRK 2,331,904 thous.) and "Provisions" (ADP 090; HRK 134,552 thous.) in relation to item "Non-current liabilities" of Audited report (HRK 2,466,456 thous.).</t>
  </si>
  <si>
    <t xml:space="preserve">  I. Liabilities to banks and other financial institutions</t>
  </si>
  <si>
    <t>103</t>
  </si>
  <si>
    <t>Part of 29</t>
  </si>
  <si>
    <t>GFI-POD item "Liabilities to banks and other financial institutions" (ADP 103; HRK 2,303,873 thous.) is in Audited report presented under non-current part of item "Borrowings" (Note 29 in comparable amount of HRK 2,303,873 thous.).</t>
  </si>
  <si>
    <t xml:space="preserve">  II. Other non-current liabilities</t>
  </si>
  <si>
    <t>107</t>
  </si>
  <si>
    <t>Part of 24+part of 30+part of 32</t>
  </si>
  <si>
    <r>
      <t xml:space="preserve">GFI-POD item "Other non-current liabilities" (ADP 107; HRK 15,575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4,362 thous.), "Lease liabilities" (Note 30 in comparable amount of HRK 11,212 thous.) and part of long-term liabilities in the item "Provisions" (Note 32 "Severance pay and jubilee awards" HRK 1 thous.).
Comment: The total amount of item "Derivative financial instruments" in Audited report (Note 24) is 7,749 thous. and is presented in items "Other non-current liabilities" (ADP 107; HRK 4,362 thous.) and "Other current liabilities" (ADP 123; HRK 3,387 thous.).</t>
    </r>
  </si>
  <si>
    <t xml:space="preserve">  III. Deferred tax liabilities</t>
  </si>
  <si>
    <t>108</t>
  </si>
  <si>
    <t>CURRENT LIABILITIES (ADP 110+112+115+116+117+118+119+121+123)</t>
  </si>
  <si>
    <t>109</t>
  </si>
  <si>
    <t>Part of 24+part of 29+part of 30+part of 31</t>
  </si>
  <si>
    <t>Due to a different presentation, but for the purpose of comparability of GFI-POD and Audited report it is necessary to jointly view GFI-POD items "Current liabilities" (ADP 109; HRK 665,431 thous.) and "Accrued expenses and deferred income" (ADP 124; HRK 78,830 thous.) in relation to item "Current liabilities" of Audited report (HRK 744,261 thous.).</t>
  </si>
  <si>
    <t>115</t>
  </si>
  <si>
    <r>
      <t>GFI-POD item "Liabilities to banks and other financial institutions" (ADP 115</t>
    </r>
    <r>
      <rPr>
        <sz val="9"/>
        <rFont val="Arial"/>
        <family val="2"/>
        <charset val="238"/>
      </rPr>
      <t>; HRK 523,631 thous.) is in Audited report presented under current part of item "Borrowings" (Note 29; "Bank borrowings" in comparable amount of HRK 523,631 thous.).</t>
    </r>
  </si>
  <si>
    <t xml:space="preserve">  II. Amounts payable for prepayment</t>
  </si>
  <si>
    <t>116</t>
  </si>
  <si>
    <t>Part of 31</t>
  </si>
  <si>
    <t>GFI-POD item "Amounts payable for prepayment" (ADP 116; HRK 36,065 thous.) is in Audited report presented under current part of item "Trade and other payables" (Note 31; "Advances received" in comparable amount of HRK 36,065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t>
  </si>
  <si>
    <t xml:space="preserve">  III. Liabilities towards undertakings within the group, Liabilities towards companies linked by virtue of participating interest, Liabilities towards suppliers</t>
  </si>
  <si>
    <t xml:space="preserve">110,112 i  117 </t>
  </si>
  <si>
    <t>GFI-POD items "Liabilities to undertakings in a Group" (ADP 110; HRK 102 thous.), "Liabilities towards companies linked by virtue of participating interest" (ADP 112; HRK 7 thous.) and "Trade payables" (ADP 117; HRK 51,117 thous.) is in Audited report presented under current part of item "Trade and other payables" (Note 31; "Trade payables" HRK 51,095 thous., "Trade payables – related parties" HRK 131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t>
  </si>
  <si>
    <t xml:space="preserve">  IV. Liabilities upon loan stocks</t>
  </si>
  <si>
    <t>118</t>
  </si>
  <si>
    <t xml:space="preserve">  V. Liabilities to employees</t>
  </si>
  <si>
    <t>119</t>
  </si>
  <si>
    <t>GFI-POD items "Liabilities to employees" (ADP 119; HRK 24,805 thous.) is in Audited report presented under current part of item  "Trade and other payables" (Note 31; "Liabilities to employees" in comparable amount HRK 24,805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t>
  </si>
  <si>
    <t xml:space="preserve">  VI. Taxes, contributions and similar liabilities</t>
  </si>
  <si>
    <t>120</t>
  </si>
  <si>
    <t>GFI-POD item "Taxes, contributions and similar liabilities" (ADP 120; HRK 14,662 thous.) is in Audited report presented under current part of item "Trade and other payables" (Note 31; "Liabilities for taxes and contributions and similar charges" in comparable amount of HRK 14,662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t>
  </si>
  <si>
    <t xml:space="preserve">  VII. Other current liabilities</t>
  </si>
  <si>
    <t>123</t>
  </si>
  <si>
    <t>Part of 24+part of 30+part of 31</t>
  </si>
  <si>
    <t>GFI-POD item "Other current liabilities" (ADP 123; HRK 15,041 thous.) is in Audited report presented under current part of items "Trade and other payables" (Note 31; "Other liabilities" HRK 8,685 thous.), "Derivative financial instruments" (Note 24 in comparable amount of HRK 3,387 thous.) and "Lease liabilities" (Note 30 in comparable amount of HRK 2,969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                                                                                                                   The total amount of item "Derivative financial instruments" in Audited report (Note 24) is 7,749 thous. and is presented in items "Other non-current liabilities" (ADP 107; HRK 4,362 thous.) and "Other current liabilities" (ADP 123; HRK 3,387 thous.).</t>
  </si>
  <si>
    <t>ACCRUED EXPENSES AND DEFERRED INCOME</t>
  </si>
  <si>
    <t>124</t>
  </si>
  <si>
    <t>Part of 31+part of 32</t>
  </si>
  <si>
    <r>
      <t>GFI-POD item "Accrued expenses and deferred income" (ADP 124; HRK 78,830 thous.) is in Audited report presented under items "Trade and other payables" (Note 31; "Interest payable" HRK 29,002 thous., current part of item "Concession fees payable"</t>
    </r>
    <r>
      <rPr>
        <b/>
        <sz val="9"/>
        <color rgb="FF00B0F0"/>
        <rFont val="Arial"/>
        <family val="2"/>
        <charset val="238"/>
      </rPr>
      <t xml:space="preserve"> </t>
    </r>
    <r>
      <rPr>
        <b/>
        <sz val="9"/>
        <color rgb="FF333399"/>
        <rFont val="Arial"/>
        <family val="2"/>
        <charset val="238"/>
      </rPr>
      <t xml:space="preserve">HRK 1,920 thous., "Liabilities for calculated vacation and redistribution hours" HRK 9,379 thous., "Accrued VAT liabilities in unrealized income" HRK 295 thous., "Liabilities for calculated costs" HRK 19,853 thous.) and current part of items "Provisions" (Note 32; current item "Termination benefits and jubilee awards" HRK 818 thous. and "Bonuses" HRK 17,563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                                                                                                                                                       The total short-term part of the item "Provisions" of the Audited Report (Note 32) in the amount of 18,381 thous. in the item "Deferred payment of expenses and income for the future period" (ADP 124: HRK 18,381 thous.).            </t>
    </r>
  </si>
  <si>
    <t>TOTAL LIABILITIES</t>
  </si>
  <si>
    <t>125</t>
  </si>
  <si>
    <t>Summary of adjustments of GFI-POD reclassified income statement and unconsolidated statement of comprehensive income from Audited report for 2021</t>
  </si>
  <si>
    <t>GFI-POD INCOME STATEMENT
for the period from 1 January 2021 to 31 December 2021
(in thousands of HRK)</t>
  </si>
  <si>
    <t>OPERATING INCOME (ADP 002+003+004+005+006)</t>
  </si>
  <si>
    <t>001</t>
  </si>
  <si>
    <t xml:space="preserve">  I. Revenues from sales with undertakings in a Group and sales revenues (outside the Group)</t>
  </si>
  <si>
    <t>002+003</t>
  </si>
  <si>
    <t>5</t>
  </si>
  <si>
    <t xml:space="preserve">  II. Revenues from use of own products, goods and services, other operating revenues with undertakings in a Group and other operating revenues (outside the Group)</t>
  </si>
  <si>
    <t>004+005+006</t>
  </si>
  <si>
    <t>Part of 6+part of 10</t>
  </si>
  <si>
    <r>
      <t>GFI-POD items "Revenues from use of own products, goods and services" (ADP 004; HRK 234 thous.), "Other operating revenues with undertakings in a Group" (ADP 005; HRK 281,038 thous.) and "Other operating revenues (outside the Group)" (ADP 006; HRK 28,171 thous.) are in Audited report presented under items "Other income" (Note 6; "Income from donations and other" HRK 2,104 thous., "Income from provision release" HRK 14,004 thous., "Reimbursed costs" HRK 2,470 thous., "Income from insurance and legal claims" HRK 4,531 thous., "Income from own consumption" HRK 234 thous., "Collection of receivables previously written-off" HRK 34 thous., "Other income" HRK 4,363 thous.), and "Other gains/(losses) - net" (Note 10; "Net gains on sale of property, plant and equipment"</t>
    </r>
    <r>
      <rPr>
        <sz val="9"/>
        <color rgb="FFFF0000"/>
        <rFont val="Arial"/>
        <family val="2"/>
        <charset val="238"/>
      </rPr>
      <t xml:space="preserve"> </t>
    </r>
    <r>
      <rPr>
        <sz val="9"/>
        <color theme="1"/>
        <rFont val="Arial"/>
        <family val="2"/>
        <charset val="238"/>
      </rPr>
      <t xml:space="preserve">HRK 281,702 thous.).
Comment: The total amount of item "Other income" in Audited report (Note 6) is </t>
    </r>
    <r>
      <rPr>
        <sz val="9"/>
        <rFont val="Arial"/>
        <family val="2"/>
        <charset val="238"/>
      </rPr>
      <t>HRK 27,740</t>
    </r>
    <r>
      <rPr>
        <sz val="9"/>
        <color theme="1"/>
        <rFont val="Arial"/>
        <family val="2"/>
        <charset val="238"/>
      </rPr>
      <t xml:space="preserve"> thous. and is presented in items "Revenues from use of own products, goods and services, other operating revenues with undertakings in a Group and other operating revenues (outside the Group)" (ADP 004, 005 and 006; HRK 27,740 thous.). The total amount of item  "Other gains/(losses) - net" in Audited report (Note 10) is 281,702 thous. and is presented in item "Revenues from use of own products, goods and services, other operating revenues with undertakings in a Group and other operating revenues (outside the Group)" (ADP 004, 005 and 006, HRK 281,702 thous.).</t>
    </r>
  </si>
  <si>
    <t>OPERATING EXPENSES (ADP 009+013+017+018+019+022+029)</t>
  </si>
  <si>
    <t>007</t>
  </si>
  <si>
    <t>Due to a different presentation, but for the purpose of comparability of GFI-POD and Audited report it is necessary to jointly view GFI-POD items "Staff costs" (ADP 013; HRK 301,251 thous.), "Other expenditures" (ADP 018; HRK 113,161 thous.), "Value adjustment" (ADP 019; HRK 1,646 thous.), "Provisions" (ADP 022; 36,609 thous.) and "Other operating expenses" (ADP 029; HRK 8,946 thous.) in relation to items "Staff costs" (Note 8; HRK 376,046 thous.) and "Other operating expenses" (Note 9; HRK 85,566 thous.) of Audited report.</t>
  </si>
  <si>
    <t xml:space="preserve">  I. Material costs</t>
  </si>
  <si>
    <t>009</t>
  </si>
  <si>
    <t>7</t>
  </si>
  <si>
    <t>GFI-POD item "Material costs" (ADP 009; HRK 396,120 thous.) is in Audited report presented under item "Cost of materials and services" (Note 7 in comparable amount of HRK 396,120 thous.).</t>
  </si>
  <si>
    <t xml:space="preserve">  II. Staff costs</t>
  </si>
  <si>
    <t>013</t>
  </si>
  <si>
    <t>Part of 8</t>
  </si>
  <si>
    <t>GFI-POD item "Staff costs" (ADP 013; HRK 301,251 thous.) is in Audited report presented under item "Staff costs" (Note 8; "Net salaries"  HRK 185,544 thous., "Pension contributions"  HRK 53,978 thous., "Health insurance contributions" HRK 39,419 thous., "Other (contributions and taxes)" HRK 22,310 thous.).
Comment: The total amount of item "Staff costs" in Audited report (Note 8) is HRK 376,046 thous. and is presented in "Staff costs" (ADP 013; HRK 301,251 thous.), "Other expenditures" (ADP 018; HRK 65,502 thous.) and "Provisions" (ADP 022; HRK 9,293 thous.).</t>
  </si>
  <si>
    <t xml:space="preserve">  III. Depreciation and amortisation</t>
  </si>
  <si>
    <t>017</t>
  </si>
  <si>
    <t>14+15+16+30</t>
  </si>
  <si>
    <t xml:space="preserve">  IV. Other expenditures</t>
  </si>
  <si>
    <t>018</t>
  </si>
  <si>
    <t>Part of 8+part of 9</t>
  </si>
  <si>
    <t>GFI-POD item "Other expenditures" (ADP 018; HRK 113,161 thous.) is in Audited report presented under items "Staff costs" (Note 8; "Termination benefits" HRK 277 thous., "Other staff costs" HRK 65,225 thous.) and "Other operating expenses" (Note 9; "Municipal charges, concessions and other" HRK 21,697 thous., "Professional services" HRK 15,324 thous., "Entertainment" HRK 3,490 thous. HRK, "Insurance premiums" HRK 5,492 thous., "Bank charges" HRK 778 thous., "Subscription to magazines and other administrative expenses" HRK 877 thous.).
Comment: The total amount of item "Staff costs" in Audited report (Note 8) is HRK 376,046 thous. and is presented in "Staff costs" (ADP 013; HRK 301,251 thous.), "Other expenditures" (ADP 018; HRK 65,502 thous.) and "Provisions" (ADP 022; HRK 9,293 thous.). The total amount of item "Other operating expenses" in Audited report (Note 9) is HRK 85,566 thous. and is presented in items "Other expenditures" (ADP 018; HRK 47,658 thous.), "Value adjustment" (ADP 019; HRK 1,646 thous.), "Provisions" (ADP 022; HRK 27,316 thous.) and "Other operating expenses" (ADP 029; HRK 8,946 thous.).</t>
  </si>
  <si>
    <t xml:space="preserve">  V. Value adjustment</t>
  </si>
  <si>
    <t>019</t>
  </si>
  <si>
    <t>Part of 9</t>
  </si>
  <si>
    <t>GFI-POD item "Value adjustment" (ADP 019; HRK 1,646 thous.) is in Audited report presented under item "Other operating expenses" (Note 9; "Impairment of assets" in comparable amount of HRK 1,646 thous.).
Comment: The total amount of item "Other operating expenses" in Audited report (Note 9) is HRK 85,566 thous. and is presented in items "Other expenditures" (ADP 018; HRK 47,658 thous.), "Value adjustment" (ADP 019; HRK 1,646 thous.), "Provisions" (ADP 022; HRK 27,316 thous.) and "Other operating expenses" (ADP 029; HRK 8,946 thous.).</t>
  </si>
  <si>
    <t xml:space="preserve">  VI. Provisions</t>
  </si>
  <si>
    <t>022</t>
  </si>
  <si>
    <t>GFI-POD item "Provisions" (ADP 022; HRK 36,609 thous.) is in Audited report presented under items "Staff costs" (Note 8; "Provisions for termination benefits and jubilee awards" HRK 9,293 thous.), "Other operating expenses" (Note 9; "Provisions" HRK 2,488 thous. and "Reservations for tourist land" HRK 24,828 thous.).
Comment: The total amount of item "Staff costs" in Audited report (Note 8) is HRK 376,046 thous. and is presented in "Staff costs" (ADP 013; HRK 301,251 thous.), "Other expenditures" (ADP 018; HRK 65,502 thous.) and "Provisions" (ADP 022; HRK 9,293 thous.). The total amount of item "Other operating expenses" in Audited report (Note 9) is HRK 85,566 thous. and is presented in items "Other expenditures" (ADP 018; HRK 47,658 thous.), "Value adjustment" (ADP 019; HRK 1,646 thous.), "Provisions" (ADP 022; HRK 27,316 thous.) and "Other operating expenses" (ADP 029; HRK 8,946 thous.).</t>
  </si>
  <si>
    <t xml:space="preserve">  VII. Other operating expenses</t>
  </si>
  <si>
    <t>029</t>
  </si>
  <si>
    <t>GFI-POD item "Other operating expenses" (ADP 029; HRK 8,946 thous.) is in Audited report presented under items "Other operating expenses" (Note 9; "Write-off of property, plant and equipment" HRK 2,511 thous., "Other operating expenses" HRK 6,435 thous.).
Comment: The total amount of item "Other operating expenses" in Audited report (Note 9) is HRK 85,566 thous. and is presented in items "Other expenditures" (ADP 018; HRK 47,658 thous.), "Value adjustment" (ADP 019; HRK 1,646 thous.), "Provisions" (ADP 022; HRK 27,316 thous.) and "Other operating expenses" (ADP 029; HRK 8,946 thous.).</t>
  </si>
  <si>
    <t>FINANCIAL INCOME</t>
  </si>
  <si>
    <t>030</t>
  </si>
  <si>
    <t>11</t>
  </si>
  <si>
    <t>GFI-POD item "Financial income" (ADP 030; HRK 21,059 thous.) is in Audited report presented under items "Financial income/(loss) - net" in part of financial income (Note 11; "Interest income" HRK 67 thous., "Net foreign exchange gains/(losses) - other" HRK 3,312 thous., "Realised net gains/(losses) from changes in value of forwards and interest rate swaps" HRK 4,729 thous., "Income from cassa sconto" HRK 743 thous., "Dividend income and other financial income" HRK 229 thous., "Net foreign exchange gains from financial activities" HRK 7,475 thous. and "Change in the value of currency forward contracts and interest rate swaps" HRK 4,504 thous.).
Comment: The total amount of item "Finance income/(expense) - net" in Audited report (Note 11) is HRK 43,921 thous. and is presented in items "Financial income" (ADP 030; HRK 21,059 thous.) and "Financial costs" (ADP 041; HRK 64,980 thous.).</t>
  </si>
  <si>
    <t>FINANCIAL COSTS</t>
  </si>
  <si>
    <t>041</t>
  </si>
  <si>
    <t>GFI-POD item "Financial costs" (ADP 041; HRK 64,980 thous.) is in Audited report presented under item "Finance income/(expense) - net" in part of financial expenses (Note 11; "Interest expense" HRK 64,980 thous.)
Comment: The total amount of item "Finance income/(expense) - net" in Audited report (Note 11) is HRK 43,921 thous. and is presented in items "Financial income" (ADP 030; HRK 21,059 thous.) and "Financial costs" (ADP 041; HRK 64,980 thous.).</t>
  </si>
  <si>
    <t>TOTAL INCOME (ADP 001+030)</t>
  </si>
  <si>
    <t>TOTAL COSTS (ADP 007+041)</t>
  </si>
  <si>
    <t>054</t>
  </si>
  <si>
    <t>PROFIT OR LOSS BEFORE TAX (ADP 053-054)</t>
  </si>
  <si>
    <t>055</t>
  </si>
  <si>
    <t>INCOME TAX EXPENSE</t>
  </si>
  <si>
    <t>058</t>
  </si>
  <si>
    <t>PROFIT OR LOSS FOR THE PERIOD (ADP 055-058)</t>
  </si>
  <si>
    <t>059</t>
  </si>
  <si>
    <t>Summary of adjustments of GFI-POD cash flow statement and unconsolidated cash flow statement from Audited report for 2021</t>
  </si>
  <si>
    <t>GFI-POD CASH FLOW STATEMENT
for the period from 1 January 2021 to 31 December 2021
(in thousands of HRK)</t>
  </si>
  <si>
    <t>AUDITED REPORT
Note</t>
  </si>
  <si>
    <t xml:space="preserve">
GFI-POD</t>
  </si>
  <si>
    <t>Audited report</t>
  </si>
  <si>
    <t>Difference</t>
  </si>
  <si>
    <t>A) NET CASH FLOW FROM OPERATING ACTIVITIES</t>
  </si>
  <si>
    <t>GFI-POD item "Net cash flow from operating activities" (ADP 020; HRK 473,548 thous.) is in Audited report presented in items "Net cash inflow from operating activities" in comparable amount of HRK 537,980 thous. and item "Interest paid" (Net cash inflow from financing activities) in the amount of HRK -64,432 thous.</t>
  </si>
  <si>
    <t>B) NET CASH FLOW  FROM INVESTMENT ACTIVITIES</t>
  </si>
  <si>
    <t>034</t>
  </si>
  <si>
    <t>GFI-POD item "Net cash flow from investment activities" (ADP 034; HRK -77,667 thous.) is in Audited report presented in item "Net cash outflow from investment activities" in comparable amount of HRK -77,667 thous.</t>
  </si>
  <si>
    <t>C) NET CASH FLOW FROM FINANCING ACTIVITIES</t>
  </si>
  <si>
    <t>GFI-POD item "Net cash flow from financing activities" (ADP 046; HRK -336,714 thous.) is in Audited report presented in item "Net cash inflow from financing activities" in comparable amount of HRK -272,282 thous. increased for the item "Interest paid" in the amount of HRK -64,432 thous.</t>
  </si>
  <si>
    <t>D) NET INCREASE OR DECREASE OF CASH FLOW (ADP 020+034+046)</t>
  </si>
  <si>
    <t>048</t>
  </si>
  <si>
    <t>049</t>
  </si>
  <si>
    <t>F) CASH AND CASH EQUIVALENTS AT THE END OF THE PERIOD (ADP 048+049)</t>
  </si>
  <si>
    <t>050</t>
  </si>
  <si>
    <t>Summary of adjustments of GFI-POD statement of changes in equity and unconsolidated statement of changes in shareholder's equity from Audited report for 2021</t>
  </si>
  <si>
    <t>GFI-POD STATEMENT OF CHANGES IN EQUITY
for the period from 1 January 2021 to 31 December 2021
(in thousands of HRK)</t>
  </si>
  <si>
    <t>CAPITAL AND RESERVES (ADP 31 do 50)</t>
  </si>
  <si>
    <t>51</t>
  </si>
  <si>
    <t>GFI-POD item "Capital and reserves" (ADP 067; HRK 2,619,280 thous.) is in Audited report presented in items "Share capital" (Note 27 in comparable amount of HRK 1,672,021 thous.), "Treasury shares" (Note 27 comparable amount of HRK -124,418 thous.), "Capital reserves" (Note 28 in comparable amount of HRK 5,711 thous.), "Fair value reserves" (Note 28 in comparable amount of HRK 81 thous.), "Legal reserves" (Note 28 in comparable amount of  HRK 83,601 thous.), "Other reserves" (Note 28 in comparable amount of HRK 105,846 thous.) and "Retained earnings" (Note 28 in comparable amount of  HRK 876,438 thous.).                                                                                                                                     Comment: To be fully compliant, the following items should be viewed as follows: the "Other reserves" item of Audited report (Note 28; HRK 105,846 thous.) matches the GFI POD item "Reserves for own shares" (ADP 072; HRK 136,815 thous.) and part of GFI POD item "Retained earnings" (ADP 083; HRK -33,219 thous.) and GFI POD items "Other reserves" (ADP 075 HRK 2,250 thous.). The "Retained earnings" item of Audited report (Note 28; HRK 876,438 thous.) matches the sum of GFI POD items "Profit for the financial year" (ADP 086; HRK 304,605 thous.) and part of "Retained earnings" (ADP 083; HRK 571,833 thous.).</t>
  </si>
  <si>
    <t>Summary of adjustments of GFI-POD balance sheet and unconsolidated balance sheet from Audited report for 2022</t>
  </si>
  <si>
    <t>GFI-POD BALANCE SHEET
as at 31 December 2022
(in thousands of HRK)</t>
  </si>
  <si>
    <t>Summary of adjustments of GFI-POD reclassified income statement and unconsolidated statement of comprehensive income from Audited report for 2022</t>
  </si>
  <si>
    <t>Summary of adjustments of GFI-POD cash flow statement and unconsolidated cash flow statement from Audited report for 2022</t>
  </si>
  <si>
    <t>14+15+16+17+part of 18+20+part of 21+part of 23+part of 24+25+part of 30</t>
  </si>
  <si>
    <t>17+part of 18+20+part of 21+part of 24</t>
  </si>
  <si>
    <t>GFI-POD item "Tangible assets" (ADP 010; HRK  3,525,519 thous.) is in Audited report presented under items "Property, plant and equipment" (Note 14 in comparable amount of HRK 3,496,015 thous.), "Investment property" (Note 15 in comparable amount of HRK 2,902 thous.), and "Right-of-use assets" (Note 30 in comparable amount of HRK 26,602 thous.).</t>
  </si>
  <si>
    <t>Part of 21+22+part of 23+part of 24+26</t>
  </si>
  <si>
    <t>Due to a different presentation, but for the purpose of comparability of GFI-POD and Audited report it is necessary to jointly view GFI-POD items "Current assets" (ADP 037; HRK 525,781 thous.) and "Prepayments and accrued income" (ADP 064; HRK 16,349 thous.) in relation to item "Current assets" of Audited report (HRK 542,130 thous.).</t>
  </si>
  <si>
    <t>GFI-POD item "Receivables" (ADP 046; HRK 39,547 thous.) is in Audited report presented under items "Trade and other receivables" (Note 23; "Trade receivables – net" HRK 36,080 thous., "VAT receivable" HRK 1,444 thous., "Advances to suppliers" HRK 91 thous., "Receivables from employees" HRK 294 thous., "Receivables from state institutions" HRK 592 thous. and part of "Other current liabilities" HRK 1,046 thous.).
Comment: The total amount of item "Trade and other receivables" in Audited report  (Note 23) is HRK 55,896 thous. and is presented in items "Receivables" (ADP 046; HRK 39,547 thous.) and "Prepayments and accrued income" (ADP 064; HRK 16,349 thous.).</t>
  </si>
  <si>
    <t>Part of 21+part of 24</t>
  </si>
  <si>
    <t>GFI-POD item "Cash and cash equivalents" (ADP 063; HRK 446,558 thous.) is in Audited report presented under item "Cash and cash equivalents" (Note 26 in comparable amount of HRK 446,558 thous.).</t>
  </si>
  <si>
    <t>GFI-POD item "Prepayments and accrued income" (ADP 064; HRK 16,349 thous.) is in Audited report presented under items "Trade and other receivables" (Note 23; "Accrued income" HRK 2,394 thous., "Interest receivables" HRK 27 thous., "Prepaid expenses" HRK 13,913 thous. and part of "Other current liabilities" HRK 15 thous.).
Comment: The total amount of item "Trade and other receivables" in Audited report  (Note 23) is HRK 55,896 thous. and is presented in items "Receivables" (ADP 046; HRK 39,547 thous.) and "Prepayments and accrued income" (ADP 064; HRK 16,349 thous.).</t>
  </si>
  <si>
    <t>32+part of 31</t>
  </si>
  <si>
    <t>GFI-POD item "Provisions" (ADP 090; HRK 147,878 thous.) is in Audited report presented under non-current liabilities in item "Provisions" (Note 32 part of the item "Severance pay and jubilee awards" in the amount HRK 21,600 thous. with the item “Legal Disputes” in a comparable amount HRK 28,715 thous. and "Other" HRK 39,725 thous.) and non-current liabilities under item "Concession fee" (Note 31 in comparable amount of HRK 57,838 thous).</t>
  </si>
  <si>
    <t>Part of 30</t>
  </si>
  <si>
    <t>25+part of 29+part of 30</t>
  </si>
  <si>
    <t>Due to a different presentation, but for the purpose of comparability of GFI-POD and Audited report it is necessary to jointly view GFI-POD items "Non-current liabilities" (ADP 097; HRK 1,418,778 thous.) and "Provisions" (ADP 090; HRK 147,878 thous.) in relation to item "Non-current liabilities" of Audited report (HRK 1,566,655 thous.).</t>
  </si>
  <si>
    <t>GFI-POD item "Liabilities to banks and other financial institutions" (ADP 103; HRK 1,389,452 thous.) is in Audited report presented under non-current part of item "Borrowings" (Note 29 in comparable amount of HRK 1,389,452 thous.).</t>
  </si>
  <si>
    <r>
      <t xml:space="preserve">GFI-POD item "Other non-current liabilities" (ADP 107; HRK 17,745 </t>
    </r>
    <r>
      <rPr>
        <sz val="9"/>
        <rFont val="Arial"/>
        <family val="2"/>
        <charset val="238"/>
      </rPr>
      <t>thous.)</t>
    </r>
    <r>
      <rPr>
        <sz val="9"/>
        <color theme="1"/>
        <rFont val="Arial"/>
        <family val="2"/>
        <charset val="238"/>
      </rPr>
      <t xml:space="preserve"> is in Audited report presented under non-current part of item "Lease liabilities" (Note 30 in comparable amount of HRK 17,745 thous.) </t>
    </r>
  </si>
  <si>
    <t>Part of 30+part of 31</t>
  </si>
  <si>
    <t>Part of 29+part of 30+part of 31</t>
  </si>
  <si>
    <t>Due to a different presentation, but for the purpose of comparability of GFI-POD and Audited report it is necessary to jointly view GFI-POD items "Current liabilities" (ADP 109; HRK 522,198 thous.) and "Accrued expenses and deferred income" (ADP 124; HRK 59,403 thous.) in relation to item "Current liabilities" of Audited report (HRK 581,602 thous.).</t>
  </si>
  <si>
    <r>
      <t>GFI-POD item "Liabilities to banks and other financial institutions" (ADP 115</t>
    </r>
    <r>
      <rPr>
        <sz val="9"/>
        <rFont val="Arial"/>
        <family val="2"/>
        <charset val="238"/>
      </rPr>
      <t>; HRK 385,187 thous.) is in Audited report presented under current part of item "Borrowings" (Note 29; "Bank borrowings" in comparable amount of HRK 385,187 thous.).</t>
    </r>
  </si>
  <si>
    <t>GFI-POD item "Amounts payable for prepayment" (ADP 116; HRK 28,989 thous.) is in Audited report presented under current part of item "Trade and other payables" (Note 31; "Advances received" in comparable amount of HRK 28,989 thous.). 
Comment: The total current amount of item "Trade and other payables" in Audited report (Note 31) is HRK 191,357 thous. and is presented in items "Amounts payable for prepayment" (ADP 116; HRK 28,989 thous.), "Liabilities towards undertakings within the group, Liabilities towards companies linked by virtue of participating interest, Liabilities towards suppliers" (ADP 110, 112 and 117; HRK 58,784 thous.), "Liabilities to employees" (ADP 119; HRK 25,948 thous.), "Taxes, contributions and similar liabilities" (ADP 120; HRK 10,515 thous.), "Liabilities arising from share in the result" (ADP 123; HRK 7,717 thous.) and part of the item "Accrued expenses and deferred income" (ADP 124; HRK 59,403 thous.).</t>
  </si>
  <si>
    <t>GFI-POD items "Liabilities to undertakings in a Group" (ADP 110; HRK 221 thous.), "Liabilities towards companies linked by virtue of participating interest" (ADP 112; HRK 18 thous.) and "Trade payables" (ADP 117; HRK 58,545 thous.) is in Audited report presented under current part of item "Trade and other payables" (Note 31; "Trade payables" HRK 58,466 thous., "Trade payables – related parties" HRK 318 thous.).                                                                                                              Comment: The total current amount of item "Trade and other payables" in Audited report (Note 31) is HRK 191,357 thous. and is presented in items "Amounts payable for prepayment" (ADP 116; HRK 28,989 thous.), "Liabilities towards undertakings within the group, Liabilities towards companies linked by virtue of participating interest, Liabilities towards suppliers" (ADP 110, 112 and 117; HRK 58,784 thous.), "Liabilities to employees" (ADP 119; HRK 25,948 thous.), "Taxes, contributions and similar liabilities" (ADP 120; HRK 10,515 thous.), "Liabilities arising from share in the result" (ADP 123; HRK 7,717 thous.) and part of the item "Accrued expenses and deferred income" (ADP 124; HRK 59,403 thous.).</t>
  </si>
  <si>
    <t>GFI-POD items "Liabilities to employees" (ADP 119; HRK 25,948 thous.) is in Audited report presented under current part of item  "Trade and other payables" (Note 31; "Liabilities to employees" in comparable amount HRK 25,948 thous.).
Comment: The total current amount of item "Trade and other payables" in Audited report (Note 31) is HRK 191,357 thous. and is presented in items "Amounts payable for prepayment" (ADP 116; HRK 28,989 thous.), "Liabilities towards undertakings within the group, Liabilities towards companies linked by virtue of participating interest, Liabilities towards suppliers" (ADP 110, 112 and 117; HRK 58,784 thous.), "Liabilities to employees" (ADP 119; HRK 25,948 thous.), "Taxes, contributions and similar liabilities" (ADP 120; HRK 10,515 thous.), "Liabilities arising from share in the result" (ADP 123; HRK 7,717 thous.) and part of the item "Accrued expenses and deferred income" (ADP 124; HRK 59,403 thous.).</t>
  </si>
  <si>
    <t>GFI-POD item "Taxes, contributions and similar liabilities" (ADP 120; HRK 10,515 thous.) is in Audited report presented under current part of item "Trade and other payables" (Note 31; "Liabilities for taxes and contributions and similar charges" in comparable amount of HRK 10,515 thous.).
Comment: The total current amount of item "Trade and other payables" in Audited report (Note 31) is HRK 191,357 thous. and is presented in items "Amounts payable for prepayment" (ADP 116; HRK 28,989 thous.), "Liabilities towards undertakings within the group, Liabilities towards companies linked by virtue of participating interest, Liabilities towards suppliers" (ADP 110, 112 and 117; HRK 58,784 thous.), "Liabilities to employees" (ADP 119; HRK 25,948 thous.), "Taxes, contributions and similar liabilities" (ADP 120; HRK 10,515 thous.), "Liabilities arising from share in the result" (ADP 123; HRK 7,717 thous.) and part of the item "Accrued expenses and deferred income" (ADP 124; HRK 59,403 thous.).</t>
  </si>
  <si>
    <t xml:space="preserve">GFI-POD item "Other current liabilities" (ADP 123; HRK 12,775 thous.) is in Audited report presented under current part of items "Trade and other payables" (Note 31; "Other liabilities" HRK 7,717 thous.) and "Lease liabilities" (Note 30 in comparable amount of HRK 5,058 thous.).
Comment: The total current amount of item "Trade and other payables" in Audited report (Note 31) is HRK 191,357 thous. and is presented in items "Amounts payable for prepayment" (ADP 116; HRK 28,989 thous.), "Liabilities towards undertakings within the group, Liabilities towards companies linked by virtue of participating interest, Liabilities towards suppliers" (ADP 110, 112 and 117; HRK 58,784 thous.), "Liabilities to employees" (ADP 119; HRK 25,948 thous.), "Taxes, contributions and similar liabilities" (ADP 120; HRK 10,515 thous.), "Liabilities arising from share in the result" (ADP 123; HRK 7,717 thous.) and part of the item "Accrued expenses and deferred income" (ADP 124; HRK 59,403 thous.).                                                                                                                  </t>
  </si>
  <si>
    <t>6+10</t>
  </si>
  <si>
    <t>5+6+10</t>
  </si>
  <si>
    <r>
      <t>GFI-POD items "Revenues from use of own products, goods and services" (ADP 004; HRK 405 thous.), "Other operating revenues with undertakings in a Group" (ADP 005; HRK 474,455 thous.) and "Other operating revenues (outside the Group)" (ADP 006; HRK 32,262 thous.) are in Audited report presented under items "Other income" (Note 6; "Income from donations and other" HRK 2,816 thous., "Income from provision release" HRK 6,341 thous., "Reimbursed costs" HRK 5,710 thous., "Income from insurance and legal claims" HRK 2,874 thous., "Income from own consumption" HRK 405 thous., "Collection of receivables previously written-off" HRK 2,146 thous., "Other income" HRK 6,431 thous.), and "Other gains/(losses) - net" (Note 10; "Net gains on sale of property, plant and equipment"</t>
    </r>
    <r>
      <rPr>
        <sz val="9"/>
        <color rgb="FFFF0000"/>
        <rFont val="Arial"/>
        <family val="2"/>
        <charset val="238"/>
      </rPr>
      <t xml:space="preserve"> </t>
    </r>
    <r>
      <rPr>
        <sz val="9"/>
        <color theme="1"/>
        <rFont val="Arial"/>
        <family val="2"/>
        <charset val="238"/>
      </rPr>
      <t>HRK 480,399 thous.).</t>
    </r>
  </si>
  <si>
    <t>7+8+9+14+15+16+30</t>
  </si>
  <si>
    <t>Due to a different presentation, but for the purpose of comparability of GFI-POD and Audited report it is necessary to jointly view GFI-POD items "Staff costs" (ADP 013; HRK 557,627 thous.), "Other expenditures" (ADP 018; HRK 185,195 thous.), "Value adjustment" (ADP 019; HRK 248 thous.), "Provisions" (ADP 022; 18,815 thous.) and "Other operating expenses" (ADP 029; HRK 7,413 thous.) in relation to items "Staff costs" (Note 8; HRK 672,395 thous.) and "Other operating expenses" (Note 9; HRK 96,903 thous.) of Audited report.</t>
  </si>
  <si>
    <t>GFI-POD item "Material costs" (ADP 009; HRK 627,289 thous.) is in Audited report presented under item "Cost of materials and services" (Note 7 in comparable amount of HRK 627,289 thous.).</t>
  </si>
  <si>
    <t>GFI-POD item "Other expenditures" (ADP 018; HRK 185,195 thous.) is in Audited report presented under items "Staff costs" (Note 8; "Termination benefits" HRK 451 thous., "Other staff costs" HRK 111,388 thous.) and "Other operating expenses" (Note 9; "Municipal charges, concessions and other" HRK 32,433 thous., "Professional services" HRK 25,113 thous., "Entertainment" HRK 6,422 thous. HRK, "Insurance premiums" HRK 6,533 thous., "Bank charges" HRK 1,252 thous., "Subscription to magazines and other administrative expenses" HRK 1,603 thous.).
Comment: The total amount of item "Staff costs" in Audited report (Note 8) is HRK 672,395 thous. and is presented in "Staff costs" (ADP 013; HRK 557,627 thous.), "Other expenditures" (ADP 018; HRK 111,839 thous.) and "Provisions" (ADP 022; HRK 2,929 thous.).
The total amount of item "Other operating expenses" in Audited report (Note 9) is HRK 96,903 thous. and is presented in items "Other expenditures" (ADP 018; HRK 73,356 thous.), "Value adjustment" (ADP 019; HRK 248 thous.), "Provisions" (ADP 022; HRK 15,886 thous.) and "Other operating expenses" (ADP 029; HRK 7,413 thous.).</t>
  </si>
  <si>
    <t>GFI-POD item "Value adjustment" (ADP 019; HRK 248 thous.) is in Audited report presented under item "Other operating expenses" (Note 9; "Impairment of assets" in comparable amount of HRK 248 thous.).
Comment: The total amount of item "Other operating expenses" in Audited report (Note 9) is HRK 96,903 thous. and is presented in items "Other expenditures" (ADP 018; HRK 73,356 thous.), "Value adjustment" (ADP 019; HRK 248 thous.), "Provisions" (ADP 022; HRK 15,886 thous.) and "Other operating expenses" (ADP 029; HRK 7,413 thous.).</t>
  </si>
  <si>
    <t>GFI-POD item "Provisions" (ADP 022; HRK 18,815 thous.) is in Audited report presented under items "Staff costs" (Note 8; "Provisions for termination benefits and jubilee awards" HRK 2,929 thous.), "Other operating expenses" (Note 9; "Provisions" HRK 989 thous. and "Reservations for tourist land" HRK 14,897 thous.).
Comment: The total amount of item "Staff costs" in Audited report (Note 8) is HRK 672,395 thous. and is presented in "Staff costs" (ADP 013; HRK 557,627 thous.), "Other expenditures" (ADP 018; HRK 111,839 thous.) and "Provisions" (ADP 022; HRK 2,929 thous.).
The total amount of item "Other operating expenses" in Audited report (Note 9) is HRK 96,903 thous. and is presented in items "Other expenditures" (ADP 018; HRK 73,356 thous.), "Value adjustment" (ADP 019; HRK 248 thous.), "Provisions" (ADP 022; HRK 15,886 thous.) and "Other operating expenses" (ADP 029; HRK 7,413 thous.).</t>
  </si>
  <si>
    <t>GFI-POD item "Other operating expenses" (ADP 029; HRK 7,413 thous.) is in Audited report presented under items "Other operating expenses" (Note 9; "Write-off of property, plant and equipment" HRK 1,749 thous., "Other operating expenses" HRK 5,664 thous.).
Comment: The total amount of item "Other operating expenses" in Audited report (Note 9) is HRK 96,903 thous. and is presented in items "Other expenditures" (ADP 018; HRK 73,356 thous.), "Value adjustment" (ADP 019; HRK 248 thous.), "Provisions" (ADP 022; HRK 15,886 thous.) and "Other operating expenses" (ADP 029; HRK 7,413 thous.).</t>
  </si>
  <si>
    <t>GFI-POD item "Financial income" (ADP 030; HRK 70,947 thous.) is in Audited report presented under items "Financial income/(loss) - net" in part of financial income (Note 11; "Interest income" HRK 66 thous., "Net foreign exchange gains/(losses) - other" HRK 4,429 thous., "Realised net gains/(losses) from changes in value of forwards and interest rate swaps" HRK 3,367 thous., "Income from cassa sconto" HRK 1,688 thous., "Dividend income and other financial income" HRK 38,430 thous. and "Change in the value of currency forward contracts and interest rate swaps" HRK 22,967 thous.).
Comment: The total amount of item "Finance income/(expense) - net" in Audited report (Note 11) is HRK 13,872 thous. and is presented in items "Financial income" (ADP 030; HRK 70,947 thous.) and "Financial costs" (ADP 041; HRK 57,075 thous.).</t>
  </si>
  <si>
    <t>GFI-POD STATEMENT OF CHANGES IN EQUITY
for the period from 1 January 2022 to 31 December 2022
(in thousands of HRK)</t>
  </si>
  <si>
    <t>GFI-POD CASH FLOW STATEMENT
for the period from 1 January 2022 to 31 December 2022
(in thousands of HRK)</t>
  </si>
  <si>
    <r>
      <t xml:space="preserve">GFI-POD item "Financial assets" (ADP 020; HRK 1,068,140 thous.) is in Audited report presented under items "Investment in subsidiaries" (Note 17 in comparable amount of  941,804 thous.), "Investment in associated entity" (Note 18 in comparable amount of  HRK 107,185 thous. (presented in balance sheet as a separate line), Financial assets" (Note 20 in comparable amount of HRK 332 thous.), in the non-current part of item "Loans and deposits" (Note 21 in comparable amount of HRK 7,315 thous.) </t>
    </r>
    <r>
      <rPr>
        <sz val="9"/>
        <rFont val="Arial"/>
        <family val="2"/>
        <charset val="238"/>
      </rPr>
      <t>and in the non-current part of the item "Derivative financial instruments" (Note 24 in comparable amount of 11,504 thous.)
Comment: The total amount of item "Derivative financial instruments" of the Audited report (Note 24) in the amount of 18,585 thous. is presented in the items "Non-current financial assets" (ADP 020; HRK 11,504 thous.) and "Current financial assets" (ADP 053; HRK 7,081 thous.)</t>
    </r>
  </si>
  <si>
    <r>
      <t xml:space="preserve">GFI-POD item "Financial assets" (ADP 053; HRK 7,337 thous.) is in Audited report presented under item "Loans and deposits" - current part (Note 21 in comparable amount of HRK 256 thous.) </t>
    </r>
    <r>
      <rPr>
        <sz val="9"/>
        <rFont val="Arial"/>
        <family val="2"/>
        <charset val="238"/>
      </rPr>
      <t>and in the current part of the item "Derivative financial instruments" (Note 24 in comparable amount of 7,081 thous.)
Comment: The total amount of item "Derivative financial instruments" of the Audited report (Note 24) in the amount of 18,585 thous. is presented in the items "Non-current financial assets" (ADP 020; HRK 11,504 thous.) and "Current financial assets" (ADP 053; HRK 7,081 thous.)</t>
    </r>
  </si>
  <si>
    <t xml:space="preserve">GFI-POD item "Accrued expenses and deferred income" (ADP 124; HRK 59,403 thous.) is in Audited report presented under items "Trade and other payables" (Note 31; "Interest payable" HRK 2,205 thous.,  "Liabilities for calculated vacation and redistribution hours" HRK 15,058 thous., "Accrued VAT liabilities in unrealized income" HRK 289 thous., "Liabilities for calculated costs" HRK 32,575 thous. and "Liabilities for the calculation of taxes for staff rewarding" HRK 9,276 thous.).
Comment: The total current amount of item "Trade and other payables" in Audited report (Note 31) is HRK 191,357 thous. and is presented in items "Amounts payable for prepayment" (ADP 116; HRK 28,989 thous.), "Liabilities towards undertakings within the group, Liabilities towards companies linked by virtue of participating interest, Liabilities towards suppliers" (ADP 110, 112 and 117; HRK 58,784 thous.), "Liabilities to employees" (ADP 119; HRK 25,948 thous.), "Taxes, contributions and similar liabilities" (ADP 120; HRK 10,515 thous.), "Liabilities arising from share in the result" (ADP 123; HRK 7,717 thous.) and part of the item "Accrued expenses and deferred income" (ADP 124; HRK 59,403 thous.).           </t>
  </si>
  <si>
    <t>GFI-POD INCOME STATEMENT
for the period from 1 January 2022 to 31 December 2022
(in thousands of HRK)</t>
  </si>
  <si>
    <t xml:space="preserve">                   NOTES TO THE ANNUAL FINANCIAL STATEMENTS - GFI
Name of issuer:   Valamar Riviera d.d.
Personal identification number (OIB):   36201212847
Reporting period: 01/01/2022 - 31/12/2022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</si>
  <si>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t xml:space="preserve">Detailed information on financial statements are available in PDF document „Annual report 2022“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</si>
  <si>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2022“ which has been simultaneously published with this document on HANFA (Croatian Financial Services Supervisory Agency), Zagreb Stock Exchange and Issuers web pages. </t>
  </si>
  <si>
    <t>Company Valamar Riviera d.d. below presents comparison tables of items in GFI POD financial statements and audited Notes for 2021 and 2022.</t>
  </si>
  <si>
    <t>Summary of adjustments of GFI-POD statement of changes in equity and unconsolidated statement of changes in shareholder's equity from Audited report for 2022</t>
  </si>
  <si>
    <t>GFI-POD item "Capital and reserves" (ADP 067; HRK 3,074,950 thous.) is in Audited report presented under item "Share capital" (Notes 27 and 28 in comparable amount of HRK 3,074,950 thous.).</t>
  </si>
  <si>
    <t>GFI-POD item "Capital and reserves" (ADP 067; HRK 3,074,950 thous.) is in Audited report presented in items "Share capital" (Note 27 in comparable amount of HRK 1,672,021 thous.), "Treasury shares" (Note 27 comparable amount of HRK -124,418 thous.), "Capital reserves" (Note 28 in comparable amount of HRK 5,711 thous.), "Fair value reserves" (Note 28 in comparable amount of HRK 59 thous.), "Legal reserves" (Note 28 in comparable amount of  HRK 83,601 thous.), "Other reserves" (Note 28 in comparable amount of HRK 213,869 thous.) and "Retained earnings" (Note 28 in comparable amount of  HRK 1,224,108 thous.).                                                                                                                                     Comment: To be fully compliant, the following items should be viewed as follows: the "Other reserves" item of Audited report (Note 28; HRK 213,869 thous.) matches the GFI POD item "Reserves for own shares" (ADP 072; HRK 136,815 thous.) and part of GFI POD item "Retained earnings" (ADP 083; HRK -38,520 thous.) and GFI POD items "Other reserves" (ADP 075 HRK 38,534 thous.). The "Retained earnings" item of Audited report (Note 28; HRK 1,224,108 thous.) matches the sum of GFI POD items "Profit for the financial year" (ADP 086; HRK 560,684 thous.) and part of "Retained earnings" (ADP 083; HRK 663,425 thous.).</t>
  </si>
  <si>
    <r>
      <t>GFI-POD item "Staff costs" (ADP 013; HRK 557,627 thous.) is in Audited report presented under item "Staff costs" (Note 8; "Net salaries"  HRK 361,681 thous.</t>
    </r>
    <r>
      <rPr>
        <sz val="9"/>
        <color rgb="FFFF0000"/>
        <rFont val="Arial"/>
        <family val="2"/>
        <charset val="238"/>
      </rPr>
      <t>, "Pension and taxes contributions"  HRK 129,991 thous., "Health insurance contributions" HRK 65,955 thous.).</t>
    </r>
    <r>
      <rPr>
        <sz val="9"/>
        <color theme="1"/>
        <rFont val="Arial"/>
        <family val="2"/>
        <charset val="238"/>
      </rPr>
      <t xml:space="preserve">
Comment: The total amount of item "Staff costs" in Audited report (Note 8) is HRK 672,395 thous. and is presented in "Staff costs" (ADP 013; HRK 557,627 thous.), "Other expenditures" (ADP 018; HRK 111,839 thous.) and "Provisions" (ADP 022; HRK 2,929 thous.).</t>
    </r>
  </si>
  <si>
    <r>
      <t>GFI-POD item "Financial costs" (ADP 041; HRK 57,075 thous.) is in Audited report presented under item "Finance income/(expense) - net" in part of financial expenses (Note 11; "Interest expense" HRK</t>
    </r>
    <r>
      <rPr>
        <b/>
        <sz val="9"/>
        <color rgb="FFFF0000"/>
        <rFont val="Arial"/>
        <family val="2"/>
        <charset val="238"/>
      </rPr>
      <t xml:space="preserve"> 47,827 </t>
    </r>
    <r>
      <rPr>
        <b/>
        <sz val="9"/>
        <color rgb="FF333399"/>
        <rFont val="Arial"/>
        <family val="2"/>
        <charset val="238"/>
      </rPr>
      <t xml:space="preserve">thous., </t>
    </r>
    <r>
      <rPr>
        <b/>
        <sz val="9"/>
        <color rgb="FFFF0000"/>
        <rFont val="Arial"/>
        <family val="2"/>
        <charset val="238"/>
      </rPr>
      <t xml:space="preserve">"Expences of financial instruments" HRK 1,146 tis., </t>
    </r>
    <r>
      <rPr>
        <b/>
        <sz val="9"/>
        <color rgb="FF333399"/>
        <rFont val="Arial"/>
        <family val="2"/>
        <charset val="238"/>
      </rPr>
      <t>"Other financial costs" HRK 1,880 thous. and "Net negative exchange rate differences from financial activities" HRK 6,222 thous.).
Comment: The total amount of item "Finance income/(expense) - net" in Audited report (Note 11) is HRK 13,872 thous. and is presented in items "Financial income" (ADP 030; HRK 70,947 thous.) and "Financial costs" (ADP 041; HRK 57,075 thous.).</t>
    </r>
  </si>
  <si>
    <r>
      <t>GFI-POD item "Net cash flow from operating activities" (ADP 020; HRK 542,352 thous.) is in Audited report presented in items "Net cash inflow from operating activities" in comparable amount of HRK 612,814 thous. and item "Interest paid" (Net cash inflow from financing activities) in the amount of HRK</t>
    </r>
    <r>
      <rPr>
        <b/>
        <sz val="9"/>
        <color rgb="FFFF0000"/>
        <rFont val="Arial"/>
        <family val="2"/>
        <charset val="238"/>
      </rPr>
      <t xml:space="preserve"> -70,462 tho</t>
    </r>
    <r>
      <rPr>
        <b/>
        <sz val="9"/>
        <color rgb="FF333399"/>
        <rFont val="Arial"/>
        <family val="2"/>
        <charset val="238"/>
      </rPr>
      <t>us.</t>
    </r>
  </si>
  <si>
    <t>GFI-POD item "Net cash flow from investment activities" (ADP 034; HRK -149,710 thous.) is in Audited report presented in item "Net cash outflow from investment activities" in comparable amount of HRK -149,710 thous.</t>
  </si>
  <si>
    <r>
      <t>GFI-POD item "Net cash flow from financing activities" (ADP 046; HRK</t>
    </r>
    <r>
      <rPr>
        <b/>
        <sz val="9"/>
        <color rgb="FFFF0000"/>
        <rFont val="Arial"/>
        <family val="2"/>
        <charset val="238"/>
      </rPr>
      <t xml:space="preserve"> -528,225</t>
    </r>
    <r>
      <rPr>
        <b/>
        <sz val="9"/>
        <color rgb="FF333399"/>
        <rFont val="Arial"/>
        <family val="2"/>
        <charset val="238"/>
      </rPr>
      <t xml:space="preserve"> thous.) is in Audited report presented in item "Net cash inflow from financing activities" in comparable amount of HRK -457,764 thous. increased for the item "Interest paid" in the amount of HRK -</t>
    </r>
    <r>
      <rPr>
        <b/>
        <sz val="9"/>
        <color rgb="FFFF0000"/>
        <rFont val="Arial"/>
        <family val="2"/>
        <charset val="238"/>
      </rPr>
      <t>70,462</t>
    </r>
    <r>
      <rPr>
        <b/>
        <sz val="9"/>
        <color rgb="FF333399"/>
        <rFont val="Arial"/>
        <family val="2"/>
        <charset val="238"/>
      </rPr>
      <t xml:space="preserve"> thous.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</si>
</sst>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0"/>
    <numFmt numFmtId="166" formatCode="00"/>
  </numFmts>
  <fonts count="5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10"/>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sz val="9"/>
      <color theme="1"/>
      <name val="Arial"/>
      <family val="2"/>
      <charset val="238"/>
    </font>
    <font>
      <b/>
      <sz val="9"/>
      <color rgb="FF00B0F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sz val="10"/>
      <color rgb="FF333399"/>
      <name val="Arial"/>
      <family val="2"/>
      <charset val="238"/>
    </font>
    <font>
      <b/>
      <sz val="10"/>
      <color rgb="FFFF0000"/>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0.249977111117893"/>
        <bgColor indexed="64"/>
      </patternFill>
    </fill>
  </fills>
  <borders count="9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bottom/>
      <diagonal/>
    </border>
    <border>
      <left style="medium">
        <color theme="1"/>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style="medium">
        <color theme="0" tint="-0.34998626667073579"/>
      </bottom>
      <diagonal/>
    </border>
    <border>
      <left style="thin">
        <color theme="0" tint="-0.34998626667073579"/>
      </left>
      <right style="medium">
        <color indexed="64"/>
      </right>
      <top style="medium">
        <color indexed="64"/>
      </top>
      <bottom style="medium">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medium">
        <color theme="0" tint="-0.34998626667073579"/>
      </top>
      <bottom style="thin">
        <color theme="0" tint="-0.34998626667073579"/>
      </bottom>
      <diagonal/>
    </border>
    <border>
      <left style="medium">
        <color indexed="64"/>
      </left>
      <right/>
      <top/>
      <bottom/>
      <diagonal/>
    </border>
    <border>
      <left/>
      <right style="medium">
        <color indexed="64"/>
      </right>
      <top/>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164" fontId="43" fillId="0" borderId="0" applyFont="0" applyFill="0" applyBorder="0" applyAlignment="0" applyProtection="0"/>
  </cellStyleXfs>
  <cellXfs count="443">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6" fontId="16" fillId="0" borderId="44" xfId="0" applyNumberFormat="1" applyFont="1" applyFill="1" applyBorder="1" applyAlignment="1" applyProtection="1">
      <alignment horizontal="center" vertical="center"/>
    </xf>
    <xf numFmtId="166" fontId="16" fillId="9" borderId="44" xfId="0" applyNumberFormat="1" applyFont="1" applyFill="1" applyBorder="1" applyAlignment="1" applyProtection="1">
      <alignment horizontal="center" vertical="center"/>
    </xf>
    <xf numFmtId="166" fontId="16" fillId="9" borderId="45" xfId="0" applyNumberFormat="1" applyFont="1" applyFill="1" applyBorder="1" applyAlignment="1" applyProtection="1">
      <alignment horizontal="center" vertical="center"/>
    </xf>
    <xf numFmtId="0" fontId="11" fillId="0" borderId="0" xfId="3" applyProtection="1"/>
    <xf numFmtId="0" fontId="4" fillId="3" borderId="18" xfId="3" applyFont="1" applyFill="1" applyBorder="1" applyAlignment="1" applyProtection="1">
      <alignment horizontal="center" vertical="center" wrapText="1"/>
    </xf>
    <xf numFmtId="4" fontId="16" fillId="3" borderId="18" xfId="3" applyNumberFormat="1" applyFont="1" applyFill="1" applyBorder="1" applyAlignment="1" applyProtection="1">
      <alignment horizontal="center" vertical="center" wrapText="1"/>
    </xf>
    <xf numFmtId="0" fontId="16" fillId="3" borderId="17" xfId="3" applyFont="1" applyFill="1" applyBorder="1" applyAlignment="1" applyProtection="1">
      <alignment horizontal="center" vertical="center"/>
    </xf>
    <xf numFmtId="165" fontId="4" fillId="0" borderId="33" xfId="0" applyNumberFormat="1" applyFont="1" applyFill="1" applyBorder="1" applyAlignment="1" applyProtection="1">
      <alignment horizontal="center" vertical="center"/>
    </xf>
    <xf numFmtId="165" fontId="4" fillId="0" borderId="15" xfId="0" applyNumberFormat="1" applyFont="1" applyFill="1" applyBorder="1" applyAlignment="1" applyProtection="1">
      <alignment horizontal="center" vertical="center"/>
    </xf>
    <xf numFmtId="165" fontId="4" fillId="9" borderId="15" xfId="0" applyNumberFormat="1" applyFont="1" applyFill="1" applyBorder="1" applyAlignment="1" applyProtection="1">
      <alignment horizontal="center" vertical="center"/>
    </xf>
    <xf numFmtId="165" fontId="4" fillId="9" borderId="16" xfId="0" applyNumberFormat="1" applyFont="1" applyFill="1" applyBorder="1" applyAlignment="1" applyProtection="1">
      <alignment horizontal="center" vertical="center"/>
    </xf>
    <xf numFmtId="165" fontId="4" fillId="0" borderId="16" xfId="0" applyNumberFormat="1" applyFont="1" applyFill="1" applyBorder="1" applyAlignment="1" applyProtection="1">
      <alignment horizontal="center" vertical="center"/>
    </xf>
    <xf numFmtId="3" fontId="16" fillId="3" borderId="17" xfId="3" applyNumberFormat="1" applyFont="1" applyFill="1" applyBorder="1" applyAlignment="1" applyProtection="1">
      <alignment horizontal="center" vertical="center" wrapText="1"/>
    </xf>
    <xf numFmtId="165" fontId="4" fillId="10" borderId="33" xfId="0" applyNumberFormat="1" applyFont="1" applyFill="1" applyBorder="1" applyAlignment="1" applyProtection="1">
      <alignment horizontal="center" vertical="center"/>
    </xf>
    <xf numFmtId="165" fontId="4" fillId="10" borderId="15" xfId="0" applyNumberFormat="1" applyFont="1" applyFill="1" applyBorder="1" applyAlignment="1" applyProtection="1">
      <alignment horizontal="center" vertical="center"/>
    </xf>
    <xf numFmtId="0" fontId="11" fillId="10" borderId="0" xfId="3" applyFill="1" applyProtection="1"/>
    <xf numFmtId="165" fontId="4" fillId="9" borderId="14" xfId="0" applyNumberFormat="1" applyFont="1" applyFill="1" applyBorder="1" applyAlignment="1" applyProtection="1">
      <alignment horizontal="center" vertical="center"/>
    </xf>
    <xf numFmtId="0" fontId="0" fillId="0" borderId="0" xfId="0" applyProtection="1"/>
    <xf numFmtId="0" fontId="4" fillId="3" borderId="18"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xf>
    <xf numFmtId="3" fontId="16" fillId="3" borderId="17" xfId="0" applyNumberFormat="1" applyFont="1" applyFill="1" applyBorder="1" applyAlignment="1" applyProtection="1">
      <alignment horizontal="center" vertical="center" wrapText="1"/>
    </xf>
    <xf numFmtId="0" fontId="22" fillId="10" borderId="1" xfId="0" applyFont="1" applyFill="1" applyBorder="1"/>
    <xf numFmtId="0" fontId="0" fillId="10" borderId="32" xfId="0" applyFill="1" applyBorder="1"/>
    <xf numFmtId="0" fontId="5" fillId="10" borderId="49" xfId="0" applyFont="1" applyFill="1" applyBorder="1" applyAlignment="1">
      <alignment vertical="center"/>
    </xf>
    <xf numFmtId="0" fontId="0" fillId="10" borderId="48" xfId="0" applyFill="1" applyBorder="1"/>
    <xf numFmtId="0" fontId="25" fillId="10" borderId="47" xfId="0" applyFont="1" applyFill="1" applyBorder="1"/>
    <xf numFmtId="0" fontId="25" fillId="10" borderId="48" xfId="0" applyFont="1" applyFill="1" applyBorder="1" applyAlignment="1">
      <alignment wrapText="1"/>
    </xf>
    <xf numFmtId="0" fontId="25" fillId="10" borderId="48"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5" fillId="10" borderId="47" xfId="0" applyFont="1" applyFill="1" applyBorder="1" applyAlignment="1">
      <alignment vertical="top"/>
    </xf>
    <xf numFmtId="0" fontId="5"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6" fillId="3" borderId="18" xfId="3"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protection locked="0"/>
    </xf>
    <xf numFmtId="3" fontId="15" fillId="9" borderId="15" xfId="0" applyNumberFormat="1" applyFont="1" applyFill="1" applyBorder="1" applyAlignment="1" applyProtection="1">
      <alignment horizontal="right" vertical="center"/>
    </xf>
    <xf numFmtId="3" fontId="5" fillId="0" borderId="15" xfId="0" applyNumberFormat="1" applyFont="1" applyFill="1" applyBorder="1" applyAlignment="1" applyProtection="1">
      <alignment horizontal="right" vertical="center"/>
      <protection locked="0"/>
    </xf>
    <xf numFmtId="3" fontId="15" fillId="9" borderId="16" xfId="0" applyNumberFormat="1" applyFont="1" applyFill="1" applyBorder="1" applyAlignment="1" applyProtection="1">
      <alignment horizontal="right" vertical="center"/>
    </xf>
    <xf numFmtId="3" fontId="5" fillId="0" borderId="33" xfId="0" applyNumberFormat="1" applyFont="1" applyFill="1" applyBorder="1" applyAlignment="1" applyProtection="1">
      <alignment vertical="center"/>
      <protection locked="0"/>
    </xf>
    <xf numFmtId="3" fontId="5" fillId="0" borderId="15" xfId="0" applyNumberFormat="1" applyFont="1" applyFill="1" applyBorder="1" applyAlignment="1" applyProtection="1">
      <alignment vertical="center"/>
      <protection locked="0"/>
    </xf>
    <xf numFmtId="3" fontId="15" fillId="9" borderId="15" xfId="0" applyNumberFormat="1" applyFont="1" applyFill="1" applyBorder="1" applyAlignment="1" applyProtection="1">
      <alignment vertical="center"/>
    </xf>
    <xf numFmtId="3" fontId="15" fillId="9" borderId="16" xfId="0" applyNumberFormat="1" applyFont="1" applyFill="1" applyBorder="1" applyAlignment="1" applyProtection="1">
      <alignment vertical="center"/>
    </xf>
    <xf numFmtId="3" fontId="11" fillId="0" borderId="0" xfId="3" applyNumberFormat="1" applyProtection="1"/>
    <xf numFmtId="3" fontId="16" fillId="3" borderId="19" xfId="0" applyNumberFormat="1" applyFont="1" applyFill="1" applyBorder="1" applyAlignment="1" applyProtection="1">
      <alignment horizontal="center" vertical="center" wrapText="1"/>
    </xf>
    <xf numFmtId="3" fontId="16" fillId="3" borderId="18" xfId="0" applyNumberFormat="1" applyFont="1" applyFill="1" applyBorder="1" applyAlignment="1" applyProtection="1">
      <alignment horizontal="center" vertical="center" wrapText="1"/>
    </xf>
    <xf numFmtId="3" fontId="5" fillId="0" borderId="15" xfId="0" applyNumberFormat="1" applyFont="1" applyFill="1" applyBorder="1" applyAlignment="1" applyProtection="1">
      <alignment horizontal="right" vertical="center" shrinkToFit="1"/>
      <protection locked="0"/>
    </xf>
    <xf numFmtId="3" fontId="15" fillId="9" borderId="15" xfId="0" applyNumberFormat="1" applyFont="1" applyFill="1" applyBorder="1" applyAlignment="1" applyProtection="1">
      <alignment horizontal="right" vertical="center" shrinkToFit="1"/>
    </xf>
    <xf numFmtId="3" fontId="5"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4" fillId="11" borderId="50" xfId="0" applyFont="1" applyFill="1" applyBorder="1" applyAlignment="1" applyProtection="1">
      <alignment horizontal="center" vertical="center"/>
      <protection locked="0"/>
    </xf>
    <xf numFmtId="3" fontId="15" fillId="9" borderId="14" xfId="0" applyNumberFormat="1" applyFont="1" applyFill="1" applyBorder="1" applyAlignment="1" applyProtection="1">
      <alignment horizontal="right" vertical="center" shrinkToFit="1"/>
    </xf>
    <xf numFmtId="3" fontId="15" fillId="9" borderId="16" xfId="0" applyNumberFormat="1" applyFont="1" applyFill="1" applyBorder="1" applyAlignment="1" applyProtection="1">
      <alignment horizontal="right" vertical="center" shrinkToFit="1"/>
    </xf>
    <xf numFmtId="3" fontId="15" fillId="10" borderId="15" xfId="0" applyNumberFormat="1" applyFont="1" applyFill="1" applyBorder="1" applyAlignment="1" applyProtection="1">
      <alignment horizontal="right" vertical="center" shrinkToFit="1"/>
      <protection locked="0"/>
    </xf>
    <xf numFmtId="3" fontId="5" fillId="0" borderId="16" xfId="0" applyNumberFormat="1" applyFont="1" applyFill="1" applyBorder="1" applyAlignment="1" applyProtection="1">
      <alignment vertical="center"/>
      <protection locked="0"/>
    </xf>
    <xf numFmtId="3" fontId="15" fillId="0" borderId="16"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41"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44" xfId="0" applyNumberFormat="1" applyFont="1" applyFill="1" applyBorder="1" applyAlignment="1" applyProtection="1">
      <alignment vertical="center" shrinkToFit="1"/>
      <protection locked="0"/>
    </xf>
    <xf numFmtId="3" fontId="20" fillId="0" borderId="44" xfId="0" applyNumberFormat="1" applyFont="1" applyFill="1" applyBorder="1" applyAlignment="1" applyProtection="1">
      <alignment vertical="center" shrinkToFit="1"/>
    </xf>
    <xf numFmtId="3" fontId="20" fillId="9" borderId="44" xfId="0" applyNumberFormat="1" applyFont="1" applyFill="1" applyBorder="1" applyAlignment="1" applyProtection="1">
      <alignment vertical="center" shrinkToFit="1"/>
    </xf>
    <xf numFmtId="3" fontId="20" fillId="9" borderId="45" xfId="0" applyNumberFormat="1" applyFont="1" applyFill="1" applyBorder="1" applyAlignment="1" applyProtection="1">
      <alignment vertical="center" shrinkToFit="1"/>
    </xf>
    <xf numFmtId="3" fontId="3" fillId="8" borderId="44" xfId="0" applyNumberFormat="1" applyFont="1" applyFill="1" applyBorder="1" applyAlignment="1" applyProtection="1">
      <alignment vertical="center" shrinkToFit="1"/>
    </xf>
    <xf numFmtId="0" fontId="25" fillId="10" borderId="0" xfId="0" applyFont="1" applyFill="1" applyBorder="1"/>
    <xf numFmtId="0" fontId="4" fillId="11" borderId="4" xfId="0" applyFont="1" applyFill="1" applyBorder="1" applyAlignment="1" applyProtection="1">
      <alignment horizontal="center" vertical="center"/>
      <protection locked="0"/>
    </xf>
    <xf numFmtId="0" fontId="25" fillId="10" borderId="47" xfId="0" applyFont="1" applyFill="1" applyBorder="1" applyAlignment="1">
      <alignment wrapText="1"/>
    </xf>
    <xf numFmtId="0" fontId="25" fillId="10" borderId="0" xfId="0" applyFont="1" applyFill="1" applyBorder="1" applyAlignment="1">
      <alignment wrapText="1"/>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0" fontId="26" fillId="10" borderId="0" xfId="0" applyFont="1" applyFill="1" applyBorder="1" applyAlignment="1">
      <alignment vertical="center"/>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0" xfId="0" applyFont="1" applyFill="1" applyBorder="1" applyAlignment="1">
      <alignment horizontal="center" vertical="center"/>
    </xf>
    <xf numFmtId="0" fontId="26" fillId="10" borderId="48" xfId="0" applyFont="1" applyFill="1" applyBorder="1" applyAlignment="1">
      <alignment vertical="center"/>
    </xf>
    <xf numFmtId="0" fontId="25" fillId="10" borderId="0" xfId="0" applyFont="1" applyFill="1" applyBorder="1" applyAlignment="1">
      <alignment vertical="top" wrapText="1"/>
    </xf>
    <xf numFmtId="0" fontId="25" fillId="10" borderId="0" xfId="0" applyFont="1" applyFill="1" applyBorder="1" applyAlignment="1">
      <alignment vertical="top"/>
    </xf>
    <xf numFmtId="0" fontId="5" fillId="10" borderId="0" xfId="0" applyFont="1" applyFill="1" applyBorder="1" applyAlignment="1">
      <alignment horizontal="right" vertical="center" wrapText="1"/>
    </xf>
    <xf numFmtId="0" fontId="27"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28" fillId="10" borderId="0" xfId="0" applyFont="1" applyFill="1" applyBorder="1" applyAlignment="1"/>
    <xf numFmtId="0" fontId="29" fillId="10" borderId="0" xfId="0" applyFont="1" applyFill="1" applyBorder="1" applyAlignment="1">
      <alignment vertical="center"/>
    </xf>
    <xf numFmtId="0" fontId="30" fillId="10" borderId="48" xfId="0" applyFont="1" applyFill="1" applyBorder="1" applyAlignment="1">
      <alignment vertical="center"/>
    </xf>
    <xf numFmtId="0" fontId="32" fillId="10" borderId="0" xfId="0" applyFont="1" applyFill="1" applyBorder="1" applyAlignment="1">
      <alignment vertical="center"/>
    </xf>
    <xf numFmtId="0" fontId="33" fillId="10" borderId="0" xfId="0" applyFont="1" applyFill="1" applyBorder="1" applyAlignment="1">
      <alignment vertical="center"/>
    </xf>
    <xf numFmtId="0" fontId="31" fillId="10" borderId="48" xfId="0" applyFont="1" applyFill="1" applyBorder="1" applyAlignment="1">
      <alignment vertical="center"/>
    </xf>
    <xf numFmtId="0" fontId="28" fillId="10" borderId="48" xfId="0" applyFont="1" applyFill="1" applyBorder="1"/>
    <xf numFmtId="49" fontId="4" fillId="11" borderId="50" xfId="0" applyNumberFormat="1" applyFont="1" applyFill="1" applyBorder="1" applyAlignment="1" applyProtection="1">
      <alignment horizontal="center" vertical="center"/>
      <protection locked="0"/>
    </xf>
    <xf numFmtId="1" fontId="4" fillId="11" borderId="50" xfId="0" applyNumberFormat="1" applyFont="1" applyFill="1" applyBorder="1" applyAlignment="1" applyProtection="1">
      <alignment horizontal="center" vertical="center"/>
      <protection locked="0"/>
    </xf>
    <xf numFmtId="3" fontId="15" fillId="9" borderId="15" xfId="0" applyNumberFormat="1" applyFont="1" applyFill="1" applyBorder="1" applyAlignment="1" applyProtection="1">
      <alignment horizontal="right" vertical="center" shrinkToFit="1"/>
      <protection locked="0"/>
    </xf>
    <xf numFmtId="3" fontId="15" fillId="9" borderId="16" xfId="0" applyNumberFormat="1" applyFont="1" applyFill="1" applyBorder="1" applyAlignment="1" applyProtection="1">
      <alignment horizontal="right" vertical="center" shrinkToFit="1"/>
      <protection locked="0"/>
    </xf>
    <xf numFmtId="3" fontId="40" fillId="3" borderId="41" xfId="0" applyNumberFormat="1" applyFont="1" applyFill="1" applyBorder="1" applyAlignment="1" applyProtection="1">
      <alignment horizontal="center" vertical="center" wrapText="1"/>
    </xf>
    <xf numFmtId="3" fontId="5" fillId="0" borderId="51" xfId="0" applyNumberFormat="1" applyFont="1" applyFill="1" applyBorder="1" applyAlignment="1" applyProtection="1">
      <alignment vertical="center"/>
      <protection locked="0"/>
    </xf>
    <xf numFmtId="0" fontId="21" fillId="10" borderId="0" xfId="0" applyFont="1" applyFill="1"/>
    <xf numFmtId="49" fontId="44" fillId="10" borderId="0" xfId="0" applyNumberFormat="1" applyFont="1" applyFill="1" applyAlignment="1">
      <alignment horizontal="center"/>
    </xf>
    <xf numFmtId="0" fontId="45" fillId="10" borderId="0" xfId="0" applyFont="1" applyFill="1"/>
    <xf numFmtId="0" fontId="46" fillId="10" borderId="0" xfId="0" applyFont="1" applyFill="1"/>
    <xf numFmtId="0" fontId="44" fillId="10" borderId="0" xfId="0" applyFont="1" applyFill="1"/>
    <xf numFmtId="0" fontId="44" fillId="15" borderId="0" xfId="0" applyFont="1" applyFill="1" applyAlignment="1">
      <alignment horizontal="center"/>
    </xf>
    <xf numFmtId="0" fontId="44" fillId="10" borderId="0" xfId="0" applyFont="1" applyFill="1" applyAlignment="1">
      <alignment horizontal="center"/>
    </xf>
    <xf numFmtId="0" fontId="44" fillId="15" borderId="52" xfId="0" applyFont="1" applyFill="1" applyBorder="1" applyAlignment="1">
      <alignment vertical="center" wrapText="1"/>
    </xf>
    <xf numFmtId="49" fontId="44" fillId="15" borderId="53" xfId="0" applyNumberFormat="1" applyFont="1" applyFill="1" applyBorder="1" applyAlignment="1">
      <alignment horizontal="center" vertical="center" wrapText="1"/>
    </xf>
    <xf numFmtId="0" fontId="44" fillId="15" borderId="54" xfId="0" applyFont="1" applyFill="1" applyBorder="1" applyAlignment="1">
      <alignment horizontal="center" vertical="center" wrapText="1"/>
    </xf>
    <xf numFmtId="0" fontId="35" fillId="9" borderId="55" xfId="0" applyFont="1" applyFill="1" applyBorder="1" applyAlignment="1">
      <alignment horizontal="left" vertical="center" wrapText="1"/>
    </xf>
    <xf numFmtId="49" fontId="35" fillId="9" borderId="56" xfId="0" applyNumberFormat="1" applyFont="1" applyFill="1" applyBorder="1" applyAlignment="1">
      <alignment horizontal="center" vertical="center"/>
    </xf>
    <xf numFmtId="49" fontId="35" fillId="9" borderId="56" xfId="0" applyNumberFormat="1" applyFont="1" applyFill="1" applyBorder="1" applyAlignment="1">
      <alignment horizontal="center" vertical="center" wrapText="1"/>
    </xf>
    <xf numFmtId="3" fontId="35" fillId="9" borderId="56" xfId="0" applyNumberFormat="1" applyFont="1" applyFill="1" applyBorder="1" applyAlignment="1">
      <alignment horizontal="right" vertical="center"/>
    </xf>
    <xf numFmtId="0" fontId="36" fillId="9" borderId="57" xfId="0" applyFont="1" applyFill="1" applyBorder="1" applyAlignment="1">
      <alignment horizontal="left" vertical="center"/>
    </xf>
    <xf numFmtId="0" fontId="47" fillId="10" borderId="55" xfId="0" applyFont="1" applyFill="1" applyBorder="1" applyAlignment="1">
      <alignment horizontal="left" vertical="center"/>
    </xf>
    <xf numFmtId="49" fontId="47" fillId="10" borderId="56" xfId="0" applyNumberFormat="1" applyFont="1" applyFill="1" applyBorder="1" applyAlignment="1">
      <alignment horizontal="center" vertical="center"/>
    </xf>
    <xf numFmtId="3" fontId="47" fillId="10" borderId="56" xfId="0" applyNumberFormat="1" applyFont="1" applyFill="1" applyBorder="1" applyAlignment="1">
      <alignment horizontal="right" vertical="center"/>
    </xf>
    <xf numFmtId="0" fontId="47" fillId="10" borderId="57" xfId="0" applyFont="1" applyFill="1" applyBorder="1" applyAlignment="1">
      <alignment horizontal="left" vertical="center"/>
    </xf>
    <xf numFmtId="0" fontId="47" fillId="10" borderId="55" xfId="0" applyFont="1" applyFill="1" applyBorder="1" applyAlignment="1">
      <alignment horizontal="left" vertical="center" wrapText="1"/>
    </xf>
    <xf numFmtId="49" fontId="47" fillId="10" borderId="56" xfId="0" applyNumberFormat="1" applyFont="1" applyFill="1" applyBorder="1" applyAlignment="1">
      <alignment horizontal="center" vertical="center" wrapText="1"/>
    </xf>
    <xf numFmtId="0" fontId="5" fillId="10" borderId="57" xfId="0" applyFont="1" applyFill="1" applyBorder="1" applyAlignment="1">
      <alignment horizontal="left" vertical="center" wrapText="1"/>
    </xf>
    <xf numFmtId="0" fontId="47" fillId="10" borderId="57" xfId="0" applyFont="1" applyFill="1" applyBorder="1" applyAlignment="1">
      <alignment horizontal="left" vertical="center" wrapText="1"/>
    </xf>
    <xf numFmtId="3" fontId="5" fillId="0" borderId="56" xfId="0" applyNumberFormat="1" applyFont="1" applyFill="1" applyBorder="1" applyAlignment="1">
      <alignment horizontal="right" vertical="center"/>
    </xf>
    <xf numFmtId="0" fontId="47" fillId="10" borderId="58" xfId="0" applyFont="1" applyFill="1" applyBorder="1" applyAlignment="1">
      <alignment horizontal="left" vertical="center"/>
    </xf>
    <xf numFmtId="49" fontId="44" fillId="10" borderId="59" xfId="0" applyNumberFormat="1" applyFont="1" applyFill="1" applyBorder="1" applyAlignment="1">
      <alignment horizontal="center" vertical="center"/>
    </xf>
    <xf numFmtId="3" fontId="47" fillId="10" borderId="59" xfId="0" applyNumberFormat="1" applyFont="1" applyFill="1" applyBorder="1" applyAlignment="1">
      <alignment horizontal="right" vertical="center"/>
    </xf>
    <xf numFmtId="0" fontId="47" fillId="10" borderId="59" xfId="0" applyFont="1" applyFill="1" applyBorder="1" applyAlignment="1">
      <alignment horizontal="right" vertical="center"/>
    </xf>
    <xf numFmtId="0" fontId="47" fillId="10" borderId="60" xfId="0" applyFont="1" applyFill="1" applyBorder="1" applyAlignment="1">
      <alignment wrapText="1"/>
    </xf>
    <xf numFmtId="0" fontId="35" fillId="9" borderId="57" xfId="0" applyFont="1" applyFill="1" applyBorder="1" applyAlignment="1">
      <alignment wrapText="1"/>
    </xf>
    <xf numFmtId="0" fontId="47" fillId="10" borderId="57" xfId="0" applyFont="1" applyFill="1" applyBorder="1" applyAlignment="1">
      <alignment vertical="center" wrapText="1"/>
    </xf>
    <xf numFmtId="0" fontId="35" fillId="9" borderId="57" xfId="0" applyFont="1" applyFill="1" applyBorder="1" applyAlignment="1">
      <alignment vertical="center" wrapText="1"/>
    </xf>
    <xf numFmtId="0" fontId="44" fillId="16" borderId="61" xfId="0" applyFont="1" applyFill="1" applyBorder="1" applyAlignment="1">
      <alignment horizontal="left" vertical="center"/>
    </xf>
    <xf numFmtId="49" fontId="44" fillId="17" borderId="62" xfId="0" applyNumberFormat="1" applyFont="1" applyFill="1" applyBorder="1" applyAlignment="1">
      <alignment horizontal="center" vertical="center"/>
    </xf>
    <xf numFmtId="49" fontId="44" fillId="17" borderId="63" xfId="0" applyNumberFormat="1" applyFont="1" applyFill="1" applyBorder="1" applyAlignment="1">
      <alignment horizontal="center" vertical="center"/>
    </xf>
    <xf numFmtId="3" fontId="44" fillId="17" borderId="63" xfId="0" applyNumberFormat="1" applyFont="1" applyFill="1" applyBorder="1" applyAlignment="1">
      <alignment horizontal="right" vertical="center"/>
    </xf>
    <xf numFmtId="3" fontId="44" fillId="17" borderId="64" xfId="0" applyNumberFormat="1" applyFont="1" applyFill="1" applyBorder="1" applyAlignment="1">
      <alignment horizontal="right" vertical="center"/>
    </xf>
    <xf numFmtId="0" fontId="47" fillId="10" borderId="65" xfId="0" applyFont="1" applyFill="1" applyBorder="1" applyAlignment="1">
      <alignment horizontal="left" vertical="center"/>
    </xf>
    <xf numFmtId="49" fontId="44" fillId="10" borderId="65" xfId="0" applyNumberFormat="1" applyFont="1" applyFill="1" applyBorder="1" applyAlignment="1">
      <alignment horizontal="center" vertical="center"/>
    </xf>
    <xf numFmtId="3" fontId="47" fillId="10" borderId="65" xfId="0" applyNumberFormat="1" applyFont="1" applyFill="1" applyBorder="1" applyAlignment="1">
      <alignment horizontal="right" vertical="center"/>
    </xf>
    <xf numFmtId="0" fontId="47" fillId="10" borderId="65" xfId="0" applyFont="1" applyFill="1" applyBorder="1" applyAlignment="1">
      <alignment horizontal="right" vertical="center"/>
    </xf>
    <xf numFmtId="0" fontId="35" fillId="9" borderId="66" xfId="0" applyFont="1" applyFill="1" applyBorder="1" applyAlignment="1">
      <alignment horizontal="left" vertical="center"/>
    </xf>
    <xf numFmtId="49" fontId="35" fillId="9" borderId="67" xfId="0" applyNumberFormat="1" applyFont="1" applyFill="1" applyBorder="1" applyAlignment="1">
      <alignment horizontal="center" vertical="center"/>
    </xf>
    <xf numFmtId="3" fontId="35" fillId="9" borderId="68" xfId="0" applyNumberFormat="1" applyFont="1" applyFill="1" applyBorder="1" applyAlignment="1">
      <alignment horizontal="right" vertical="center"/>
    </xf>
    <xf numFmtId="3" fontId="35" fillId="9" borderId="67" xfId="0" applyNumberFormat="1" applyFont="1" applyFill="1" applyBorder="1" applyAlignment="1">
      <alignment horizontal="right" vertical="center"/>
    </xf>
    <xf numFmtId="0" fontId="35" fillId="9" borderId="69" xfId="0" applyFont="1" applyFill="1" applyBorder="1" applyAlignment="1">
      <alignment horizontal="left" vertical="center" wrapText="1"/>
    </xf>
    <xf numFmtId="0" fontId="35" fillId="9" borderId="55" xfId="0" applyFont="1" applyFill="1" applyBorder="1" applyAlignment="1">
      <alignment horizontal="left" vertical="center"/>
    </xf>
    <xf numFmtId="0" fontId="47" fillId="0" borderId="57" xfId="0" applyFont="1" applyFill="1" applyBorder="1" applyAlignment="1">
      <alignment horizontal="left" vertical="center"/>
    </xf>
    <xf numFmtId="3" fontId="5" fillId="10" borderId="56" xfId="0" applyNumberFormat="1" applyFont="1" applyFill="1" applyBorder="1" applyAlignment="1">
      <alignment horizontal="right" vertical="center"/>
    </xf>
    <xf numFmtId="3" fontId="47" fillId="0" borderId="56" xfId="0" applyNumberFormat="1" applyFont="1" applyFill="1" applyBorder="1" applyAlignment="1">
      <alignment horizontal="right" vertical="center"/>
    </xf>
    <xf numFmtId="0" fontId="47" fillId="10" borderId="70" xfId="0" applyFont="1" applyFill="1" applyBorder="1" applyAlignment="1">
      <alignment horizontal="left" vertical="center" wrapText="1"/>
    </xf>
    <xf numFmtId="0" fontId="47" fillId="10" borderId="71" xfId="0" applyFont="1" applyFill="1" applyBorder="1" applyAlignment="1">
      <alignment horizontal="left" vertical="center" wrapText="1"/>
    </xf>
    <xf numFmtId="0" fontId="47" fillId="0" borderId="0" xfId="0" applyFont="1"/>
    <xf numFmtId="0" fontId="0" fillId="10" borderId="0" xfId="0" applyFill="1"/>
    <xf numFmtId="49" fontId="44" fillId="10" borderId="0" xfId="0" applyNumberFormat="1" applyFont="1" applyFill="1" applyAlignment="1">
      <alignment horizontal="center" vertical="center"/>
    </xf>
    <xf numFmtId="49" fontId="44" fillId="10" borderId="0" xfId="0" applyNumberFormat="1" applyFont="1" applyFill="1" applyAlignment="1">
      <alignment horizontal="center" vertical="center" wrapText="1"/>
    </xf>
    <xf numFmtId="0" fontId="47" fillId="10" borderId="0" xfId="0" applyFont="1" applyFill="1"/>
    <xf numFmtId="0" fontId="44" fillId="18" borderId="0" xfId="0" applyFont="1" applyFill="1" applyAlignment="1">
      <alignment horizontal="center"/>
    </xf>
    <xf numFmtId="0" fontId="49" fillId="10" borderId="72" xfId="0" applyFont="1" applyFill="1" applyBorder="1"/>
    <xf numFmtId="49" fontId="50" fillId="10" borderId="72" xfId="0" applyNumberFormat="1" applyFont="1" applyFill="1" applyBorder="1" applyAlignment="1">
      <alignment horizontal="center" vertical="center"/>
    </xf>
    <xf numFmtId="49" fontId="50" fillId="10" borderId="72" xfId="0" applyNumberFormat="1" applyFont="1" applyFill="1" applyBorder="1" applyAlignment="1">
      <alignment horizontal="center" vertical="center" wrapText="1"/>
    </xf>
    <xf numFmtId="3" fontId="44" fillId="10" borderId="72" xfId="0" applyNumberFormat="1" applyFont="1" applyFill="1" applyBorder="1" applyAlignment="1">
      <alignment horizontal="center"/>
    </xf>
    <xf numFmtId="3" fontId="51" fillId="10" borderId="72" xfId="0" applyNumberFormat="1" applyFont="1" applyFill="1" applyBorder="1" applyAlignment="1">
      <alignment horizontal="center"/>
    </xf>
    <xf numFmtId="0" fontId="51" fillId="10" borderId="72" xfId="0" applyFont="1" applyFill="1" applyBorder="1" applyAlignment="1">
      <alignment vertical="center"/>
    </xf>
    <xf numFmtId="0" fontId="44" fillId="15" borderId="73" xfId="0" applyFont="1" applyFill="1" applyBorder="1" applyAlignment="1">
      <alignment vertical="center" wrapText="1"/>
    </xf>
    <xf numFmtId="0" fontId="35" fillId="9" borderId="74" xfId="0" applyFont="1" applyFill="1" applyBorder="1" applyAlignment="1">
      <alignment vertical="center" wrapText="1"/>
    </xf>
    <xf numFmtId="49" fontId="35" fillId="9" borderId="75" xfId="0" applyNumberFormat="1" applyFont="1" applyFill="1" applyBorder="1" applyAlignment="1">
      <alignment horizontal="center" vertical="center"/>
    </xf>
    <xf numFmtId="49" fontId="35" fillId="9" borderId="75" xfId="0" applyNumberFormat="1" applyFont="1" applyFill="1" applyBorder="1" applyAlignment="1">
      <alignment horizontal="center" vertical="center" wrapText="1"/>
    </xf>
    <xf numFmtId="3" fontId="35" fillId="9" borderId="75" xfId="0" applyNumberFormat="1" applyFont="1" applyFill="1" applyBorder="1" applyAlignment="1">
      <alignment horizontal="right" vertical="center"/>
    </xf>
    <xf numFmtId="0" fontId="36" fillId="9" borderId="76" xfId="0" applyFont="1" applyFill="1" applyBorder="1" applyAlignment="1">
      <alignment horizontal="left" vertical="center"/>
    </xf>
    <xf numFmtId="49" fontId="44" fillId="10" borderId="59" xfId="0" applyNumberFormat="1" applyFont="1" applyFill="1" applyBorder="1" applyAlignment="1">
      <alignment horizontal="center" vertical="center" wrapText="1"/>
    </xf>
    <xf numFmtId="0" fontId="47" fillId="10" borderId="60" xfId="0" applyFont="1" applyFill="1" applyBorder="1" applyAlignment="1">
      <alignment horizontal="left" vertical="center"/>
    </xf>
    <xf numFmtId="0" fontId="35" fillId="9" borderId="57" xfId="0" applyFont="1" applyFill="1" applyBorder="1" applyAlignment="1">
      <alignment horizontal="left" vertical="center" wrapText="1"/>
    </xf>
    <xf numFmtId="0" fontId="47" fillId="0" borderId="57" xfId="0" applyFont="1" applyFill="1" applyBorder="1" applyAlignment="1">
      <alignment horizontal="left" vertical="center" wrapText="1"/>
    </xf>
    <xf numFmtId="0" fontId="35" fillId="9" borderId="57" xfId="0" applyFont="1" applyFill="1" applyBorder="1" applyAlignment="1">
      <alignment horizontal="left" vertical="center"/>
    </xf>
    <xf numFmtId="0" fontId="44" fillId="10" borderId="58" xfId="0" applyFont="1" applyFill="1" applyBorder="1" applyAlignment="1">
      <alignment horizontal="left" vertical="center"/>
    </xf>
    <xf numFmtId="3" fontId="44" fillId="10" borderId="59" xfId="0" applyNumberFormat="1" applyFont="1" applyFill="1" applyBorder="1" applyAlignment="1">
      <alignment horizontal="right" vertical="center"/>
    </xf>
    <xf numFmtId="0" fontId="44" fillId="10" borderId="59" xfId="0" applyFont="1" applyFill="1" applyBorder="1" applyAlignment="1">
      <alignment horizontal="right" vertical="center"/>
    </xf>
    <xf numFmtId="0" fontId="44" fillId="10" borderId="60" xfId="0" applyFont="1" applyFill="1" applyBorder="1" applyAlignment="1">
      <alignment horizontal="left" vertical="center"/>
    </xf>
    <xf numFmtId="0" fontId="35" fillId="9" borderId="61" xfId="0" applyFont="1" applyFill="1" applyBorder="1" applyAlignment="1">
      <alignment horizontal="left" vertical="center" wrapText="1"/>
    </xf>
    <xf numFmtId="49" fontId="35" fillId="9" borderId="63" xfId="0" applyNumberFormat="1" applyFont="1" applyFill="1" applyBorder="1" applyAlignment="1">
      <alignment horizontal="center" vertical="center"/>
    </xf>
    <xf numFmtId="49" fontId="35" fillId="9" borderId="63" xfId="0" applyNumberFormat="1" applyFont="1" applyFill="1" applyBorder="1" applyAlignment="1">
      <alignment horizontal="center" vertical="center" wrapText="1"/>
    </xf>
    <xf numFmtId="3" fontId="35" fillId="9" borderId="63" xfId="0" applyNumberFormat="1" applyFont="1" applyFill="1" applyBorder="1" applyAlignment="1">
      <alignment horizontal="right" vertical="center"/>
    </xf>
    <xf numFmtId="0" fontId="36" fillId="9" borderId="64" xfId="0" applyFont="1" applyFill="1" applyBorder="1" applyAlignment="1">
      <alignment horizontal="left" vertical="center"/>
    </xf>
    <xf numFmtId="0" fontId="44" fillId="15" borderId="77" xfId="0" applyFont="1" applyFill="1" applyBorder="1" applyAlignment="1">
      <alignment horizontal="left" vertical="center" wrapText="1"/>
    </xf>
    <xf numFmtId="49" fontId="44" fillId="15" borderId="78" xfId="0" applyNumberFormat="1" applyFont="1" applyFill="1" applyBorder="1" applyAlignment="1">
      <alignment horizontal="center" vertical="center" wrapText="1"/>
    </xf>
    <xf numFmtId="3" fontId="44" fillId="15" borderId="79" xfId="0" applyNumberFormat="1" applyFont="1" applyFill="1" applyBorder="1" applyAlignment="1">
      <alignment horizontal="center" vertical="center" wrapText="1"/>
    </xf>
    <xf numFmtId="0" fontId="44" fillId="15" borderId="80" xfId="0" applyFont="1" applyFill="1" applyBorder="1" applyAlignment="1">
      <alignment horizontal="center" vertical="center"/>
    </xf>
    <xf numFmtId="49" fontId="35" fillId="9" borderId="70" xfId="0" applyNumberFormat="1" applyFont="1" applyFill="1" applyBorder="1" applyAlignment="1">
      <alignment horizontal="left" vertical="center" wrapText="1"/>
    </xf>
    <xf numFmtId="49" fontId="35" fillId="9" borderId="81" xfId="0" applyNumberFormat="1" applyFont="1" applyFill="1" applyBorder="1" applyAlignment="1">
      <alignment horizontal="center" vertical="center"/>
    </xf>
    <xf numFmtId="0" fontId="35" fillId="9" borderId="82" xfId="0" applyFont="1" applyFill="1" applyBorder="1" applyAlignment="1">
      <alignment horizontal="left" vertical="center" wrapText="1"/>
    </xf>
    <xf numFmtId="0" fontId="0" fillId="0" borderId="83" xfId="0" applyBorder="1" applyAlignment="1">
      <alignment wrapText="1"/>
    </xf>
    <xf numFmtId="0" fontId="0" fillId="0" borderId="0" xfId="0" applyBorder="1"/>
    <xf numFmtId="0" fontId="0" fillId="0" borderId="84" xfId="0" applyBorder="1"/>
    <xf numFmtId="0" fontId="35" fillId="9" borderId="71" xfId="0" applyFont="1" applyFill="1" applyBorder="1" applyAlignment="1">
      <alignment horizontal="left" vertical="center" wrapText="1"/>
    </xf>
    <xf numFmtId="0" fontId="36" fillId="9" borderId="71" xfId="0" applyFont="1" applyFill="1" applyBorder="1" applyAlignment="1">
      <alignment horizontal="left" vertical="center"/>
    </xf>
    <xf numFmtId="0" fontId="52" fillId="0" borderId="0" xfId="0" applyFont="1" applyBorder="1"/>
    <xf numFmtId="0" fontId="35" fillId="9" borderId="85" xfId="0" applyFont="1" applyFill="1" applyBorder="1" applyAlignment="1">
      <alignment horizontal="left" vertical="center" wrapText="1"/>
    </xf>
    <xf numFmtId="49" fontId="35" fillId="9" borderId="86" xfId="0" applyNumberFormat="1" applyFont="1" applyFill="1" applyBorder="1" applyAlignment="1">
      <alignment horizontal="center" vertical="center"/>
    </xf>
    <xf numFmtId="3" fontId="35" fillId="9" borderId="86" xfId="0" applyNumberFormat="1" applyFont="1" applyFill="1" applyBorder="1" applyAlignment="1">
      <alignment horizontal="right" vertical="center"/>
    </xf>
    <xf numFmtId="0" fontId="36" fillId="9" borderId="87" xfId="0" applyFont="1" applyFill="1" applyBorder="1" applyAlignment="1">
      <alignment horizontal="left" vertical="center"/>
    </xf>
    <xf numFmtId="0" fontId="14" fillId="9" borderId="88" xfId="0" applyFont="1" applyFill="1" applyBorder="1" applyAlignment="1" applyProtection="1">
      <alignment vertical="center" wrapText="1"/>
    </xf>
    <xf numFmtId="49" fontId="14" fillId="9" borderId="89" xfId="0" applyNumberFormat="1" applyFont="1" applyFill="1" applyBorder="1" applyAlignment="1" applyProtection="1">
      <alignment horizontal="center" vertical="center" wrapText="1"/>
    </xf>
    <xf numFmtId="0" fontId="14" fillId="9" borderId="89" xfId="0" applyFont="1" applyFill="1" applyBorder="1" applyAlignment="1" applyProtection="1">
      <alignment horizontal="center" vertical="center" wrapText="1"/>
    </xf>
    <xf numFmtId="3" fontId="14" fillId="9" borderId="89" xfId="0" applyNumberFormat="1" applyFont="1" applyFill="1" applyBorder="1" applyAlignment="1" applyProtection="1">
      <alignment vertical="center" wrapText="1"/>
    </xf>
    <xf numFmtId="0" fontId="35" fillId="9" borderId="90" xfId="0" applyFont="1" applyFill="1" applyBorder="1" applyAlignment="1" applyProtection="1">
      <alignment vertical="center" wrapText="1"/>
    </xf>
    <xf numFmtId="164" fontId="53" fillId="0" borderId="0" xfId="4" applyFont="1" applyAlignment="1">
      <alignment horizontal="right"/>
    </xf>
    <xf numFmtId="0" fontId="53" fillId="0" borderId="0" xfId="0" applyFont="1" applyAlignment="1">
      <alignment horizontal="right"/>
    </xf>
    <xf numFmtId="0" fontId="2" fillId="0" borderId="0" xfId="0" applyFont="1"/>
    <xf numFmtId="0" fontId="25" fillId="10" borderId="0" xfId="0" applyFont="1" applyFill="1" applyBorder="1"/>
    <xf numFmtId="0" fontId="5" fillId="10" borderId="47"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25" fillId="11" borderId="3" xfId="0" applyFont="1" applyFill="1" applyBorder="1" applyAlignment="1" applyProtection="1">
      <alignment vertical="center"/>
      <protection locked="0"/>
    </xf>
    <xf numFmtId="0" fontId="25" fillId="11" borderId="2" xfId="0" applyFont="1" applyFill="1" applyBorder="1" applyAlignment="1" applyProtection="1">
      <alignment vertical="center"/>
      <protection locked="0"/>
    </xf>
    <xf numFmtId="0" fontId="25"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Border="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1" fillId="10" borderId="31" xfId="0" applyFont="1" applyFill="1" applyBorder="1" applyAlignment="1">
      <alignment vertical="center"/>
    </xf>
    <xf numFmtId="0" fontId="21" fillId="10" borderId="1" xfId="0" applyFont="1" applyFill="1" applyBorder="1" applyAlignment="1">
      <alignment vertical="center"/>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4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25" fillId="10" borderId="0" xfId="0" applyFont="1" applyFill="1" applyBorder="1" applyAlignment="1">
      <alignment wrapText="1"/>
    </xf>
    <xf numFmtId="0" fontId="25" fillId="10" borderId="0" xfId="0" applyFont="1" applyFill="1" applyBorder="1" applyAlignment="1">
      <alignment vertical="center" wrapText="1"/>
    </xf>
    <xf numFmtId="0" fontId="23" fillId="10" borderId="47" xfId="0" applyFont="1" applyFill="1" applyBorder="1" applyAlignment="1">
      <alignment horizontal="center" vertical="center" wrapText="1"/>
    </xf>
    <xf numFmtId="0" fontId="23" fillId="10" borderId="0" xfId="0" applyFont="1" applyFill="1" applyBorder="1" applyAlignment="1">
      <alignment horizontal="center" vertical="center" wrapText="1"/>
    </xf>
    <xf numFmtId="0" fontId="5" fillId="10" borderId="47" xfId="0" applyFont="1" applyFill="1" applyBorder="1" applyAlignment="1">
      <alignment horizontal="right" vertical="center"/>
    </xf>
    <xf numFmtId="0" fontId="5" fillId="10" borderId="0" xfId="0" applyFont="1" applyFill="1" applyBorder="1" applyAlignment="1">
      <alignment horizontal="right" vertical="center"/>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48" xfId="0" applyFont="1" applyFill="1" applyBorder="1" applyAlignment="1">
      <alignment horizontal="right" vertical="center" wrapText="1"/>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26" fillId="10" borderId="47" xfId="0" applyFont="1" applyFill="1" applyBorder="1" applyAlignment="1">
      <alignment vertical="center"/>
    </xf>
    <xf numFmtId="0" fontId="26" fillId="10" borderId="0" xfId="0" applyFont="1" applyFill="1" applyBorder="1" applyAlignment="1">
      <alignment vertical="center"/>
    </xf>
    <xf numFmtId="0" fontId="25" fillId="10" borderId="47" xfId="0" applyFont="1" applyFill="1" applyBorder="1" applyAlignment="1">
      <alignment wrapText="1"/>
    </xf>
    <xf numFmtId="0" fontId="5" fillId="10" borderId="47"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48" xfId="0" applyFont="1" applyFill="1" applyBorder="1" applyAlignment="1">
      <alignment horizontal="center"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5" fillId="11" borderId="3" xfId="0" applyFont="1" applyFill="1" applyBorder="1" applyProtection="1">
      <protection locked="0"/>
    </xf>
    <xf numFmtId="0" fontId="25" fillId="11" borderId="2" xfId="0" applyFont="1" applyFill="1" applyBorder="1" applyProtection="1">
      <protection locked="0"/>
    </xf>
    <xf numFmtId="0" fontId="25" fillId="11" borderId="4" xfId="0" applyFont="1" applyFill="1" applyBorder="1" applyProtection="1">
      <protection locked="0"/>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47" xfId="0" applyFont="1" applyFill="1" applyBorder="1" applyAlignment="1">
      <alignment horizontal="center" vertical="center"/>
    </xf>
    <xf numFmtId="0" fontId="31" fillId="10" borderId="0" xfId="0" applyFont="1" applyFill="1" applyBorder="1" applyAlignment="1">
      <alignment vertical="center"/>
    </xf>
    <xf numFmtId="0" fontId="31" fillId="10" borderId="48"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25" fillId="10" borderId="0" xfId="0" applyFont="1" applyFill="1" applyBorder="1" applyProtection="1">
      <protection locked="0"/>
    </xf>
    <xf numFmtId="0" fontId="4" fillId="11" borderId="4" xfId="0" applyFont="1" applyFill="1" applyBorder="1" applyAlignment="1" applyProtection="1">
      <alignment horizontal="right" vertical="center"/>
      <protection locked="0"/>
    </xf>
    <xf numFmtId="0" fontId="25" fillId="10" borderId="0" xfId="0" applyFont="1" applyFill="1" applyBorder="1" applyAlignment="1">
      <alignment vertical="top"/>
    </xf>
    <xf numFmtId="0" fontId="25" fillId="10" borderId="0" xfId="0" applyFont="1" applyFill="1" applyBorder="1" applyAlignment="1">
      <alignment vertical="top" wrapText="1"/>
    </xf>
    <xf numFmtId="0" fontId="5" fillId="10" borderId="47" xfId="0" applyFont="1" applyFill="1" applyBorder="1" applyAlignment="1">
      <alignment horizontal="left" vertical="center"/>
    </xf>
    <xf numFmtId="0" fontId="5" fillId="10" borderId="0" xfId="0" applyFont="1" applyFill="1" applyBorder="1" applyAlignment="1">
      <alignment horizontal="left" vertical="center"/>
    </xf>
    <xf numFmtId="0" fontId="5" fillId="0"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35" fillId="9" borderId="15"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5" fillId="0" borderId="25" xfId="0" applyFont="1" applyFill="1" applyBorder="1" applyAlignment="1" applyProtection="1">
      <alignment horizontal="left" vertical="center" wrapText="1"/>
    </xf>
    <xf numFmtId="0" fontId="15" fillId="0" borderId="26" xfId="0" applyFont="1" applyFill="1" applyBorder="1" applyAlignment="1" applyProtection="1">
      <alignment horizontal="left" vertical="center" wrapText="1"/>
    </xf>
    <xf numFmtId="0" fontId="15" fillId="0" borderId="27"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5" fillId="0" borderId="15" xfId="0" applyFont="1" applyFill="1" applyBorder="1" applyAlignment="1" applyProtection="1">
      <alignment horizontal="left" vertical="center" wrapText="1"/>
    </xf>
    <xf numFmtId="0" fontId="37" fillId="9" borderId="15" xfId="0" applyFont="1" applyFill="1" applyBorder="1" applyAlignment="1" applyProtection="1">
      <alignment horizontal="left" vertical="center" wrapText="1"/>
    </xf>
    <xf numFmtId="0" fontId="15" fillId="9" borderId="15"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2"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5" fillId="0" borderId="25" xfId="0" applyFont="1" applyFill="1" applyBorder="1" applyAlignment="1" applyProtection="1">
      <alignment horizontal="left" vertical="center" wrapText="1"/>
    </xf>
    <xf numFmtId="0" fontId="5" fillId="0" borderId="26"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15" fillId="9" borderId="25" xfId="0" applyFont="1" applyFill="1" applyBorder="1" applyAlignment="1" applyProtection="1">
      <alignment horizontal="left" vertical="center" wrapText="1"/>
    </xf>
    <xf numFmtId="0" fontId="15" fillId="9" borderId="26" xfId="0" applyFont="1" applyFill="1" applyBorder="1" applyAlignment="1" applyProtection="1">
      <alignment horizontal="left" vertical="center" wrapText="1"/>
    </xf>
    <xf numFmtId="0" fontId="15" fillId="9" borderId="27" xfId="0" applyFont="1" applyFill="1" applyBorder="1" applyAlignment="1" applyProtection="1">
      <alignment horizontal="left" vertical="center"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6"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38" fillId="9" borderId="15" xfId="0" applyFont="1" applyFill="1" applyBorder="1" applyAlignment="1" applyProtection="1">
      <alignment horizontal="left" vertical="center" wrapText="1"/>
    </xf>
    <xf numFmtId="0" fontId="12" fillId="9" borderId="15"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indent="1"/>
    </xf>
    <xf numFmtId="0" fontId="12" fillId="0" borderId="15" xfId="0" applyFont="1" applyFill="1" applyBorder="1" applyAlignment="1" applyProtection="1">
      <alignment horizontal="left" vertical="center" wrapText="1" indent="1"/>
    </xf>
    <xf numFmtId="0" fontId="38" fillId="0" borderId="16" xfId="0" applyFont="1" applyFill="1" applyBorder="1" applyAlignment="1" applyProtection="1">
      <alignment horizontal="left" vertical="center" wrapText="1" indent="1"/>
    </xf>
    <xf numFmtId="0" fontId="12" fillId="0" borderId="16" xfId="0" applyFont="1" applyFill="1" applyBorder="1" applyAlignment="1" applyProtection="1">
      <alignment horizontal="left" vertical="center" wrapText="1" indent="1"/>
    </xf>
    <xf numFmtId="0" fontId="4" fillId="4" borderId="14" xfId="0" applyFont="1" applyFill="1" applyBorder="1" applyAlignment="1" applyProtection="1">
      <alignment horizontal="left" vertical="center" wrapText="1"/>
    </xf>
    <xf numFmtId="0" fontId="4" fillId="4" borderId="14" xfId="0" applyFont="1" applyFill="1" applyBorder="1" applyAlignment="1" applyProtection="1">
      <alignment vertical="center" wrapText="1"/>
    </xf>
    <xf numFmtId="0" fontId="4"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5" fillId="0" borderId="15"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xf>
    <xf numFmtId="0" fontId="18" fillId="0" borderId="15" xfId="0" applyFont="1" applyFill="1" applyBorder="1" applyAlignment="1" applyProtection="1">
      <alignment horizontal="left" vertical="center" wrapText="1"/>
    </xf>
    <xf numFmtId="0" fontId="5" fillId="9" borderId="15"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12" fillId="4" borderId="14" xfId="0" applyFont="1" applyFill="1" applyBorder="1" applyAlignment="1" applyProtection="1">
      <alignment vertical="center" wrapText="1"/>
    </xf>
    <xf numFmtId="0" fontId="5" fillId="10" borderId="15" xfId="0" applyFont="1" applyFill="1" applyBorder="1" applyAlignment="1" applyProtection="1">
      <alignment horizontal="left" vertical="center" wrapText="1" indent="1"/>
    </xf>
    <xf numFmtId="0" fontId="5" fillId="9" borderId="15" xfId="0" applyFont="1" applyFill="1" applyBorder="1" applyAlignment="1" applyProtection="1">
      <alignment horizontal="left" vertical="center" wrapText="1" indent="1"/>
    </xf>
    <xf numFmtId="0" fontId="5" fillId="9" borderId="16" xfId="0" applyFont="1" applyFill="1" applyBorder="1" applyAlignment="1" applyProtection="1">
      <alignment horizontal="left" vertical="center" wrapText="1" indent="1"/>
    </xf>
    <xf numFmtId="0" fontId="35" fillId="9" borderId="14"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4" fillId="3" borderId="31" xfId="3" applyFont="1" applyFill="1" applyBorder="1" applyAlignment="1" applyProtection="1">
      <alignment horizontal="center" vertical="center" wrapText="1"/>
    </xf>
    <xf numFmtId="0" fontId="16" fillId="3" borderId="3" xfId="3" applyFont="1" applyFill="1"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9" borderId="25" xfId="0" applyFont="1" applyFill="1" applyBorder="1" applyAlignment="1" applyProtection="1">
      <alignment horizontal="left" vertical="center" wrapText="1"/>
    </xf>
    <xf numFmtId="0" fontId="4" fillId="9" borderId="26" xfId="0" applyFont="1" applyFill="1" applyBorder="1" applyAlignment="1" applyProtection="1">
      <alignment horizontal="left" vertical="center" wrapText="1"/>
    </xf>
    <xf numFmtId="0" fontId="4" fillId="9" borderId="27" xfId="0" applyFont="1" applyFill="1" applyBorder="1" applyAlignment="1" applyProtection="1">
      <alignment horizontal="left" vertical="center" wrapText="1"/>
    </xf>
    <xf numFmtId="0" fontId="12" fillId="9" borderId="22" xfId="0" applyFont="1" applyFill="1" applyBorder="1" applyAlignment="1" applyProtection="1">
      <alignment horizontal="left" vertical="center" wrapText="1"/>
    </xf>
    <xf numFmtId="0" fontId="12" fillId="9" borderId="23" xfId="0" applyFont="1" applyFill="1" applyBorder="1" applyAlignment="1" applyProtection="1">
      <alignment horizontal="left" vertical="center" wrapText="1"/>
    </xf>
    <xf numFmtId="0" fontId="12" fillId="9" borderId="24" xfId="0" applyFont="1" applyFill="1" applyBorder="1" applyAlignment="1" applyProtection="1">
      <alignment horizontal="left" vertical="center" wrapText="1"/>
    </xf>
    <xf numFmtId="0" fontId="12" fillId="7" borderId="31" xfId="0" applyFont="1" applyFill="1" applyBorder="1" applyAlignment="1" applyProtection="1">
      <alignment horizontal="left" vertical="center" shrinkToFit="1"/>
    </xf>
    <xf numFmtId="0" fontId="12" fillId="7" borderId="1" xfId="0" applyFont="1" applyFill="1" applyBorder="1" applyAlignment="1" applyProtection="1">
      <alignment horizontal="left" vertical="center" shrinkToFit="1"/>
    </xf>
    <xf numFmtId="0" fontId="12" fillId="7" borderId="32" xfId="0" applyFont="1" applyFill="1" applyBorder="1" applyAlignment="1" applyProtection="1">
      <alignment horizontal="left" vertical="center" shrinkToFi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5" fillId="0" borderId="39" xfId="0" applyFont="1" applyFill="1" applyBorder="1" applyAlignment="1" applyProtection="1">
      <alignment horizontal="left" vertical="center" wrapText="1" indent="1"/>
    </xf>
    <xf numFmtId="0" fontId="5" fillId="0" borderId="25" xfId="0" applyFont="1" applyFill="1" applyBorder="1" applyAlignment="1" applyProtection="1">
      <alignment horizontal="left" vertical="center" wrapText="1" indent="1"/>
    </xf>
    <xf numFmtId="0" fontId="5" fillId="0" borderId="26"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indent="1"/>
    </xf>
    <xf numFmtId="0" fontId="12" fillId="9" borderId="25" xfId="0" applyFont="1" applyFill="1" applyBorder="1" applyAlignment="1" applyProtection="1">
      <alignment horizontal="left" vertical="center" wrapText="1"/>
    </xf>
    <xf numFmtId="0" fontId="12" fillId="9" borderId="26" xfId="0" applyFont="1" applyFill="1" applyBorder="1" applyAlignment="1" applyProtection="1">
      <alignment horizontal="left" vertical="center" wrapText="1"/>
    </xf>
    <xf numFmtId="0" fontId="12" fillId="9" borderId="27"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2" fillId="0" borderId="26" xfId="0" applyFont="1" applyFill="1" applyBorder="1" applyAlignment="1" applyProtection="1">
      <alignment horizontal="left" vertical="center" wrapText="1"/>
    </xf>
    <xf numFmtId="0" fontId="12" fillId="0" borderId="27"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indent="2"/>
    </xf>
    <xf numFmtId="0" fontId="18" fillId="0" borderId="26" xfId="0" applyFont="1" applyFill="1" applyBorder="1" applyAlignment="1" applyProtection="1">
      <alignment horizontal="left" vertical="center" wrapText="1" indent="2"/>
    </xf>
    <xf numFmtId="0" fontId="18" fillId="0" borderId="27" xfId="0" applyFont="1" applyFill="1" applyBorder="1" applyAlignment="1" applyProtection="1">
      <alignment horizontal="left" vertical="center" wrapText="1" indent="2"/>
    </xf>
    <xf numFmtId="0" fontId="5" fillId="9" borderId="25" xfId="0" applyFont="1" applyFill="1" applyBorder="1" applyAlignment="1" applyProtection="1">
      <alignment horizontal="left" vertical="center" wrapText="1" indent="1"/>
    </xf>
    <xf numFmtId="0" fontId="5" fillId="9" borderId="26" xfId="0" applyFont="1" applyFill="1" applyBorder="1" applyAlignment="1" applyProtection="1">
      <alignment horizontal="left" vertical="center" wrapText="1" indent="1"/>
    </xf>
    <xf numFmtId="0" fontId="5" fillId="9" borderId="27" xfId="0" applyFont="1" applyFill="1" applyBorder="1" applyAlignment="1" applyProtection="1">
      <alignment horizontal="left" vertical="center" wrapText="1" indent="1"/>
    </xf>
    <xf numFmtId="0" fontId="0" fillId="0" borderId="0" xfId="0" applyAlignment="1" applyProtection="1">
      <alignment horizontal="center" wrapText="1"/>
    </xf>
    <xf numFmtId="0" fontId="16" fillId="2" borderId="5"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4"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6"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2" fillId="0" borderId="2" xfId="0" applyFont="1" applyBorder="1" applyAlignment="1" applyProtection="1">
      <alignment horizontal="right"/>
    </xf>
    <xf numFmtId="0" fontId="38" fillId="0" borderId="16" xfId="0" applyFont="1" applyFill="1" applyBorder="1" applyAlignment="1" applyProtection="1">
      <alignment horizontal="left" vertical="center" wrapText="1"/>
    </xf>
    <xf numFmtId="0" fontId="12" fillId="0" borderId="16"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38" fillId="9" borderId="16" xfId="0" applyFont="1" applyFill="1" applyBorder="1" applyAlignment="1" applyProtection="1">
      <alignment horizontal="left" vertical="center" wrapText="1"/>
    </xf>
    <xf numFmtId="0" fontId="12" fillId="9" borderId="16" xfId="0" applyFont="1" applyFill="1" applyBorder="1" applyAlignment="1" applyProtection="1">
      <alignment horizontal="left" vertical="center" wrapText="1"/>
    </xf>
    <xf numFmtId="0" fontId="5" fillId="7" borderId="1" xfId="0" applyFont="1" applyFill="1" applyBorder="1" applyAlignment="1" applyProtection="1">
      <alignment horizontal="left" vertical="center" shrinkToFit="1"/>
    </xf>
    <xf numFmtId="0" fontId="5" fillId="7" borderId="32" xfId="0" applyFont="1" applyFill="1" applyBorder="1" applyAlignment="1" applyProtection="1">
      <alignment horizontal="left" vertical="center" shrinkToFit="1"/>
    </xf>
    <xf numFmtId="0" fontId="5" fillId="0" borderId="33" xfId="0"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3" fillId="0" borderId="44" xfId="0" applyFont="1" applyBorder="1" applyAlignment="1" applyProtection="1">
      <alignment horizontal="left" vertical="center" wrapText="1"/>
    </xf>
    <xf numFmtId="0" fontId="16" fillId="9" borderId="45" xfId="0" applyFont="1" applyFill="1" applyBorder="1" applyAlignment="1" applyProtection="1">
      <alignment horizontal="left" vertical="center" wrapText="1"/>
    </xf>
    <xf numFmtId="0" fontId="17" fillId="6" borderId="46" xfId="0" applyFont="1" applyFill="1" applyBorder="1" applyAlignment="1" applyProtection="1">
      <alignment horizontal="left" vertical="center"/>
    </xf>
    <xf numFmtId="0" fontId="3" fillId="0" borderId="46" xfId="0" applyFont="1" applyBorder="1" applyAlignment="1" applyProtection="1">
      <alignment vertical="center"/>
    </xf>
    <xf numFmtId="0" fontId="42" fillId="9" borderId="44" xfId="0" applyFont="1" applyFill="1" applyBorder="1" applyAlignment="1" applyProtection="1">
      <alignment horizontal="left" vertical="center" wrapText="1"/>
    </xf>
    <xf numFmtId="0" fontId="42" fillId="9" borderId="45" xfId="0" applyFont="1" applyFill="1" applyBorder="1" applyAlignment="1" applyProtection="1">
      <alignment horizontal="left" vertical="center" wrapText="1"/>
    </xf>
    <xf numFmtId="0" fontId="3" fillId="0" borderId="46" xfId="0" applyFont="1" applyBorder="1" applyProtection="1"/>
    <xf numFmtId="0" fontId="16" fillId="0" borderId="44" xfId="0" applyFont="1" applyBorder="1" applyAlignment="1" applyProtection="1">
      <alignment horizontal="left" vertical="center" wrapText="1"/>
    </xf>
    <xf numFmtId="0" fontId="16" fillId="9" borderId="44"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41"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42"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17" fillId="6" borderId="43" xfId="0" applyFont="1" applyFill="1" applyBorder="1" applyAlignment="1" applyProtection="1">
      <alignment horizontal="left" vertical="center"/>
    </xf>
    <xf numFmtId="0" fontId="19" fillId="6" borderId="43" xfId="0" applyFont="1" applyFill="1" applyBorder="1" applyAlignment="1" applyProtection="1">
      <alignment vertical="center"/>
    </xf>
    <xf numFmtId="0" fontId="3" fillId="0" borderId="43"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40" xfId="0" applyFont="1" applyBorder="1" applyAlignment="1" applyProtection="1">
      <alignment horizontal="center" vertical="center" wrapText="1"/>
    </xf>
    <xf numFmtId="0" fontId="3" fillId="0" borderId="41"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41" xfId="0" applyFont="1" applyBorder="1" applyProtection="1"/>
    <xf numFmtId="0" fontId="21" fillId="10" borderId="0" xfId="0" applyFont="1" applyFill="1" applyAlignment="1">
      <alignment horizontal="left" wrapText="1"/>
    </xf>
    <xf numFmtId="0" fontId="44" fillId="18" borderId="0" xfId="0" applyFont="1" applyFill="1" applyAlignment="1">
      <alignment horizontal="center"/>
    </xf>
    <xf numFmtId="0" fontId="3" fillId="0" borderId="0" xfId="0" applyFont="1" applyAlignment="1">
      <alignment horizontal="left" vertical="top" wrapText="1"/>
    </xf>
    <xf numFmtId="0" fontId="3" fillId="0" borderId="0" xfId="0" applyFont="1" applyAlignment="1">
      <alignment horizontal="left" vertical="top"/>
    </xf>
    <xf numFmtId="3" fontId="51" fillId="9" borderId="56" xfId="0" applyNumberFormat="1" applyFont="1" applyFill="1" applyBorder="1" applyAlignment="1">
      <alignment horizontal="right" vertical="center"/>
    </xf>
  </cellXfs>
  <cellStyles count="5">
    <cellStyle name="Comma" xfId="4" builtinId="3"/>
    <cellStyle name="Hyperlink 2" xfId="2" xr:uid="{00000000-0005-0000-0000-000001000000}"/>
    <cellStyle name="Normal" xfId="0" builtinId="0"/>
    <cellStyle name="Normal 2" xfId="3" xr:uid="{00000000-0005-0000-0000-000003000000}"/>
    <cellStyle name="Style 1" xfId="1" xr:uid="{00000000-0005-0000-0000-000004000000}"/>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3000000}" r="H8" connectionId="0">
    <xmlCellPr id="1" xr6:uid="{00000000-0010-0000-0300-000001000000}" uniqueName="P1074366">
      <xmlPr mapId="1" xpath="/GFI-IZD-POD/IFP-GFI-IZD-POD_1000340/P1074366" xmlDataType="decimal"/>
    </xmlCellPr>
  </singleXmlCell>
  <singleXmlCell id="6" xr6:uid="{00000000-000C-0000-FFFF-FFFF04000000}" r="I8" connectionId="0">
    <xmlCellPr id="1" xr6:uid="{00000000-0010-0000-0400-000001000000}" uniqueName="P1074367">
      <xmlPr mapId="1" xpath="/GFI-IZD-POD/IFP-GFI-IZD-POD_1000340/P1074367" xmlDataType="decimal"/>
    </xmlCellPr>
  </singleXmlCell>
  <singleXmlCell id="9" xr6:uid="{00000000-000C-0000-FFFF-FFFF05000000}" r="H9" connectionId="0">
    <xmlCellPr id="1" xr6:uid="{00000000-0010-0000-0500-000001000000}" uniqueName="P1074368">
      <xmlPr mapId="1" xpath="/GFI-IZD-POD/IFP-GFI-IZD-POD_1000340/P1074368" xmlDataType="decimal"/>
    </xmlCellPr>
  </singleXmlCell>
  <singleXmlCell id="11" xr6:uid="{00000000-000C-0000-FFFF-FFFF06000000}" r="I9" connectionId="0">
    <xmlCellPr id="1" xr6:uid="{00000000-0010-0000-0600-000001000000}" uniqueName="P1074369">
      <xmlPr mapId="1" xpath="/GFI-IZD-POD/IFP-GFI-IZD-POD_1000340/P1074369" xmlDataType="decimal"/>
    </xmlCellPr>
  </singleXmlCell>
  <singleXmlCell id="12" xr6:uid="{00000000-000C-0000-FFFF-FFFF07000000}" r="H10" connectionId="0">
    <xmlCellPr id="1" xr6:uid="{00000000-0010-0000-0700-000001000000}" uniqueName="P1074370">
      <xmlPr mapId="1" xpath="/GFI-IZD-POD/IFP-GFI-IZD-POD_1000340/P1074370" xmlDataType="decimal"/>
    </xmlCellPr>
  </singleXmlCell>
  <singleXmlCell id="13" xr6:uid="{00000000-000C-0000-FFFF-FFFF08000000}" r="I10" connectionId="0">
    <xmlCellPr id="1" xr6:uid="{00000000-0010-0000-0800-000001000000}" uniqueName="P1074371">
      <xmlPr mapId="1" xpath="/GFI-IZD-POD/IFP-GFI-IZD-POD_1000340/P1074371" xmlDataType="decimal"/>
    </xmlCellPr>
  </singleXmlCell>
  <singleXmlCell id="14" xr6:uid="{00000000-000C-0000-FFFF-FFFF09000000}" r="H11" connectionId="0">
    <xmlCellPr id="1" xr6:uid="{00000000-0010-0000-0900-000001000000}" uniqueName="P1074372">
      <xmlPr mapId="1" xpath="/GFI-IZD-POD/IFP-GFI-IZD-POD_1000340/P1074372" xmlDataType="decimal"/>
    </xmlCellPr>
  </singleXmlCell>
  <singleXmlCell id="15" xr6:uid="{00000000-000C-0000-FFFF-FFFF0A000000}" r="I11" connectionId="0">
    <xmlCellPr id="1" xr6:uid="{00000000-0010-0000-0A00-000001000000}" uniqueName="P1074373">
      <xmlPr mapId="1" xpath="/GFI-IZD-POD/IFP-GFI-IZD-POD_1000340/P1074373" xmlDataType="decimal"/>
    </xmlCellPr>
  </singleXmlCell>
  <singleXmlCell id="16" xr6:uid="{00000000-000C-0000-FFFF-FFFF0B000000}" r="H12" connectionId="0">
    <xmlCellPr id="1" xr6:uid="{00000000-0010-0000-0B00-000001000000}" uniqueName="P1074374">
      <xmlPr mapId="1" xpath="/GFI-IZD-POD/IFP-GFI-IZD-POD_1000340/P1074374" xmlDataType="decimal"/>
    </xmlCellPr>
  </singleXmlCell>
  <singleXmlCell id="17" xr6:uid="{00000000-000C-0000-FFFF-FFFF0C000000}" r="I12" connectionId="0">
    <xmlCellPr id="1" xr6:uid="{00000000-0010-0000-0C00-000001000000}" uniqueName="P1074375">
      <xmlPr mapId="1" xpath="/GFI-IZD-POD/IFP-GFI-IZD-POD_1000340/P1074375" xmlDataType="decimal"/>
    </xmlCellPr>
  </singleXmlCell>
  <singleXmlCell id="18" xr6:uid="{00000000-000C-0000-FFFF-FFFF0D000000}" r="H13" connectionId="0">
    <xmlCellPr id="1" xr6:uid="{00000000-0010-0000-0D00-000001000000}" uniqueName="P1074376">
      <xmlPr mapId="1" xpath="/GFI-IZD-POD/IFP-GFI-IZD-POD_1000340/P1074376" xmlDataType="decimal"/>
    </xmlCellPr>
  </singleXmlCell>
  <singleXmlCell id="19" xr6:uid="{00000000-000C-0000-FFFF-FFFF0E000000}" r="I13" connectionId="0">
    <xmlCellPr id="1" xr6:uid="{00000000-0010-0000-0E00-000001000000}" uniqueName="P1074491">
      <xmlPr mapId="1" xpath="/GFI-IZD-POD/IFP-GFI-IZD-POD_1000340/P1074491" xmlDataType="decimal"/>
    </xmlCellPr>
  </singleXmlCell>
  <singleXmlCell id="20" xr6:uid="{00000000-000C-0000-FFFF-FFFF0F000000}" r="H14" connectionId="0">
    <xmlCellPr id="1" xr6:uid="{00000000-0010-0000-0F00-000001000000}" uniqueName="P1074492">
      <xmlPr mapId="1" xpath="/GFI-IZD-POD/IFP-GFI-IZD-POD_1000340/P1074492" xmlDataType="decimal"/>
    </xmlCellPr>
  </singleXmlCell>
  <singleXmlCell id="21" xr6:uid="{00000000-000C-0000-FFFF-FFFF10000000}" r="I14" connectionId="0">
    <xmlCellPr id="1" xr6:uid="{00000000-0010-0000-1000-000001000000}" uniqueName="P1074493">
      <xmlPr mapId="1" xpath="/GFI-IZD-POD/IFP-GFI-IZD-POD_1000340/P1074493" xmlDataType="decimal"/>
    </xmlCellPr>
  </singleXmlCell>
  <singleXmlCell id="22" xr6:uid="{00000000-000C-0000-FFFF-FFFF11000000}" r="H15" connectionId="0">
    <xmlCellPr id="1" xr6:uid="{00000000-0010-0000-1100-000001000000}" uniqueName="P1074494">
      <xmlPr mapId="1" xpath="/GFI-IZD-POD/IFP-GFI-IZD-POD_1000340/P1074494" xmlDataType="decimal"/>
    </xmlCellPr>
  </singleXmlCell>
  <singleXmlCell id="23" xr6:uid="{00000000-000C-0000-FFFF-FFFF12000000}" r="I15" connectionId="0">
    <xmlCellPr id="1" xr6:uid="{00000000-0010-0000-1200-000001000000}" uniqueName="P1074575">
      <xmlPr mapId="1" xpath="/GFI-IZD-POD/IFP-GFI-IZD-POD_1000340/P1074575" xmlDataType="decimal"/>
    </xmlCellPr>
  </singleXmlCell>
  <singleXmlCell id="24" xr6:uid="{00000000-000C-0000-FFFF-FFFF13000000}" r="H16" connectionId="0">
    <xmlCellPr id="1" xr6:uid="{00000000-0010-0000-1300-000001000000}" uniqueName="P1074576">
      <xmlPr mapId="1" xpath="/GFI-IZD-POD/IFP-GFI-IZD-POD_1000340/P1074576" xmlDataType="decimal"/>
    </xmlCellPr>
  </singleXmlCell>
  <singleXmlCell id="25" xr6:uid="{00000000-000C-0000-FFFF-FFFF14000000}" r="I16" connectionId="0">
    <xmlCellPr id="1" xr6:uid="{00000000-0010-0000-1400-000001000000}" uniqueName="P1074577">
      <xmlPr mapId="1" xpath="/GFI-IZD-POD/IFP-GFI-IZD-POD_1000340/P1074577" xmlDataType="decimal"/>
    </xmlCellPr>
  </singleXmlCell>
  <singleXmlCell id="26" xr6:uid="{00000000-000C-0000-FFFF-FFFF15000000}" r="H17" connectionId="0">
    <xmlCellPr id="1" xr6:uid="{00000000-0010-0000-1500-000001000000}" uniqueName="P1074578">
      <xmlPr mapId="1" xpath="/GFI-IZD-POD/IFP-GFI-IZD-POD_1000340/P1074578" xmlDataType="decimal"/>
    </xmlCellPr>
  </singleXmlCell>
  <singleXmlCell id="27" xr6:uid="{00000000-000C-0000-FFFF-FFFF16000000}" r="I17" connectionId="0">
    <xmlCellPr id="1" xr6:uid="{00000000-0010-0000-1600-000001000000}" uniqueName="P1074579">
      <xmlPr mapId="1" xpath="/GFI-IZD-POD/IFP-GFI-IZD-POD_1000340/P1074579" xmlDataType="decimal"/>
    </xmlCellPr>
  </singleXmlCell>
  <singleXmlCell id="28" xr6:uid="{00000000-000C-0000-FFFF-FFFF17000000}" r="H18" connectionId="0">
    <xmlCellPr id="1" xr6:uid="{00000000-0010-0000-1700-000001000000}" uniqueName="P1074656">
      <xmlPr mapId="1" xpath="/GFI-IZD-POD/IFP-GFI-IZD-POD_1000340/P1074656" xmlDataType="decimal"/>
    </xmlCellPr>
  </singleXmlCell>
  <singleXmlCell id="29" xr6:uid="{00000000-000C-0000-FFFF-FFFF18000000}" r="I18" connectionId="0">
    <xmlCellPr id="1" xr6:uid="{00000000-0010-0000-1800-000001000000}" uniqueName="P1074657">
      <xmlPr mapId="1" xpath="/GFI-IZD-POD/IFP-GFI-IZD-POD_1000340/P1074657" xmlDataType="decimal"/>
    </xmlCellPr>
  </singleXmlCell>
  <singleXmlCell id="30" xr6:uid="{00000000-000C-0000-FFFF-FFFF19000000}" r="H19" connectionId="0">
    <xmlCellPr id="1" xr6:uid="{00000000-0010-0000-1900-000001000000}" uniqueName="P1074658">
      <xmlPr mapId="1" xpath="/GFI-IZD-POD/IFP-GFI-IZD-POD_1000340/P1074658" xmlDataType="decimal"/>
    </xmlCellPr>
  </singleXmlCell>
  <singleXmlCell id="31" xr6:uid="{00000000-000C-0000-FFFF-FFFF1A000000}" r="I19" connectionId="0">
    <xmlCellPr id="1" xr6:uid="{00000000-0010-0000-1A00-000001000000}" uniqueName="P1074659">
      <xmlPr mapId="1" xpath="/GFI-IZD-POD/IFP-GFI-IZD-POD_1000340/P1074659" xmlDataType="decimal"/>
    </xmlCellPr>
  </singleXmlCell>
  <singleXmlCell id="32" xr6:uid="{00000000-000C-0000-FFFF-FFFF1B000000}" r="H20" connectionId="0">
    <xmlCellPr id="1" xr6:uid="{00000000-0010-0000-1B00-000001000000}" uniqueName="P1074894">
      <xmlPr mapId="1" xpath="/GFI-IZD-POD/IFP-GFI-IZD-POD_1000340/P1074894" xmlDataType="decimal"/>
    </xmlCellPr>
  </singleXmlCell>
  <singleXmlCell id="33" xr6:uid="{00000000-000C-0000-FFFF-FFFF1C000000}" r="I20" connectionId="0">
    <xmlCellPr id="1" xr6:uid="{00000000-0010-0000-1C00-000001000000}" uniqueName="P1074895">
      <xmlPr mapId="1" xpath="/GFI-IZD-POD/IFP-GFI-IZD-POD_1000340/P1074895" xmlDataType="decimal"/>
    </xmlCellPr>
  </singleXmlCell>
  <singleXmlCell id="34" xr6:uid="{00000000-000C-0000-FFFF-FFFF1D000000}" r="H21" connectionId="0">
    <xmlCellPr id="1" xr6:uid="{00000000-0010-0000-1D00-000001000000}" uniqueName="P1074896">
      <xmlPr mapId="1" xpath="/GFI-IZD-POD/IFP-GFI-IZD-POD_1000340/P1074896" xmlDataType="decimal"/>
    </xmlCellPr>
  </singleXmlCell>
  <singleXmlCell id="35" xr6:uid="{00000000-000C-0000-FFFF-FFFF1E000000}" r="I21" connectionId="0">
    <xmlCellPr id="1" xr6:uid="{00000000-0010-0000-1E00-000001000000}" uniqueName="P1074897">
      <xmlPr mapId="1" xpath="/GFI-IZD-POD/IFP-GFI-IZD-POD_1000340/P1074897" xmlDataType="decimal"/>
    </xmlCellPr>
  </singleXmlCell>
  <singleXmlCell id="36" xr6:uid="{00000000-000C-0000-FFFF-FFFF1F000000}" r="H22" connectionId="0">
    <xmlCellPr id="1" xr6:uid="{00000000-0010-0000-1F00-000001000000}" uniqueName="P1074898">
      <xmlPr mapId="1" xpath="/GFI-IZD-POD/IFP-GFI-IZD-POD_1000340/P1074898" xmlDataType="decimal"/>
    </xmlCellPr>
  </singleXmlCell>
  <singleXmlCell id="37" xr6:uid="{00000000-000C-0000-FFFF-FFFF20000000}" r="I22" connectionId="0">
    <xmlCellPr id="1" xr6:uid="{00000000-0010-0000-2000-000001000000}" uniqueName="P1074899">
      <xmlPr mapId="1" xpath="/GFI-IZD-POD/IFP-GFI-IZD-POD_1000340/P1074899" xmlDataType="decimal"/>
    </xmlCellPr>
  </singleXmlCell>
  <singleXmlCell id="38" xr6:uid="{00000000-000C-0000-FFFF-FFFF21000000}" r="H23" connectionId="0">
    <xmlCellPr id="1" xr6:uid="{00000000-0010-0000-2100-000001000000}" uniqueName="P1074900">
      <xmlPr mapId="1" xpath="/GFI-IZD-POD/IFP-GFI-IZD-POD_1000340/P1074900" xmlDataType="decimal"/>
    </xmlCellPr>
  </singleXmlCell>
  <singleXmlCell id="39" xr6:uid="{00000000-000C-0000-FFFF-FFFF22000000}" r="I23" connectionId="0">
    <xmlCellPr id="1" xr6:uid="{00000000-0010-0000-2200-000001000000}" uniqueName="P1074901">
      <xmlPr mapId="1" xpath="/GFI-IZD-POD/IFP-GFI-IZD-POD_1000340/P1074901" xmlDataType="decimal"/>
    </xmlCellPr>
  </singleXmlCell>
  <singleXmlCell id="40" xr6:uid="{00000000-000C-0000-FFFF-FFFF23000000}" r="H24" connectionId="0">
    <xmlCellPr id="1" xr6:uid="{00000000-0010-0000-2300-000001000000}" uniqueName="P1074902">
      <xmlPr mapId="1" xpath="/GFI-IZD-POD/IFP-GFI-IZD-POD_1000340/P1074902" xmlDataType="decimal"/>
    </xmlCellPr>
  </singleXmlCell>
  <singleXmlCell id="41" xr6:uid="{00000000-000C-0000-FFFF-FFFF24000000}" r="I24" connectionId="0">
    <xmlCellPr id="1" xr6:uid="{00000000-0010-0000-2400-000001000000}" uniqueName="P1074903">
      <xmlPr mapId="1" xpath="/GFI-IZD-POD/IFP-GFI-IZD-POD_1000340/P1074903" xmlDataType="decimal"/>
    </xmlCellPr>
  </singleXmlCell>
  <singleXmlCell id="42" xr6:uid="{00000000-000C-0000-FFFF-FFFF25000000}" r="H25" connectionId="0">
    <xmlCellPr id="1" xr6:uid="{00000000-0010-0000-2500-000001000000}" uniqueName="P1074904">
      <xmlPr mapId="1" xpath="/GFI-IZD-POD/IFP-GFI-IZD-POD_1000340/P1074904" xmlDataType="decimal"/>
    </xmlCellPr>
  </singleXmlCell>
  <singleXmlCell id="43" xr6:uid="{00000000-000C-0000-FFFF-FFFF26000000}" r="I25" connectionId="0">
    <xmlCellPr id="1" xr6:uid="{00000000-0010-0000-2600-000001000000}" uniqueName="P1074905">
      <xmlPr mapId="1" xpath="/GFI-IZD-POD/IFP-GFI-IZD-POD_1000340/P1074905" xmlDataType="decimal"/>
    </xmlCellPr>
  </singleXmlCell>
  <singleXmlCell id="44" xr6:uid="{00000000-000C-0000-FFFF-FFFF27000000}" r="H26" connectionId="0">
    <xmlCellPr id="1" xr6:uid="{00000000-0010-0000-2700-000001000000}" uniqueName="P1074906">
      <xmlPr mapId="1" xpath="/GFI-IZD-POD/IFP-GFI-IZD-POD_1000340/P1074906" xmlDataType="decimal"/>
    </xmlCellPr>
  </singleXmlCell>
  <singleXmlCell id="45" xr6:uid="{00000000-000C-0000-FFFF-FFFF28000000}" r="I26" connectionId="0">
    <xmlCellPr id="1" xr6:uid="{00000000-0010-0000-2800-000001000000}" uniqueName="P1074907">
      <xmlPr mapId="1" xpath="/GFI-IZD-POD/IFP-GFI-IZD-POD_1000340/P1074907" xmlDataType="decimal"/>
    </xmlCellPr>
  </singleXmlCell>
  <singleXmlCell id="46" xr6:uid="{00000000-000C-0000-FFFF-FFFF29000000}" r="H27" connectionId="0">
    <xmlCellPr id="1" xr6:uid="{00000000-0010-0000-2900-000001000000}" uniqueName="P1074908">
      <xmlPr mapId="1" xpath="/GFI-IZD-POD/IFP-GFI-IZD-POD_1000340/P1074908" xmlDataType="decimal"/>
    </xmlCellPr>
  </singleXmlCell>
  <singleXmlCell id="47" xr6:uid="{00000000-000C-0000-FFFF-FFFF2A000000}" r="I27" connectionId="0">
    <xmlCellPr id="1" xr6:uid="{00000000-0010-0000-2A00-000001000000}" uniqueName="P1074909">
      <xmlPr mapId="1" xpath="/GFI-IZD-POD/IFP-GFI-IZD-POD_1000340/P1074909" xmlDataType="decimal"/>
    </xmlCellPr>
  </singleXmlCell>
  <singleXmlCell id="48" xr6:uid="{00000000-000C-0000-FFFF-FFFF2B000000}" r="H28" connectionId="0">
    <xmlCellPr id="1" xr6:uid="{00000000-0010-0000-2B00-000001000000}" uniqueName="P1074910">
      <xmlPr mapId="1" xpath="/GFI-IZD-POD/IFP-GFI-IZD-POD_1000340/P1074910" xmlDataType="decimal"/>
    </xmlCellPr>
  </singleXmlCell>
  <singleXmlCell id="49" xr6:uid="{00000000-000C-0000-FFFF-FFFF2C000000}" r="I28" connectionId="0">
    <xmlCellPr id="1" xr6:uid="{00000000-0010-0000-2C00-000001000000}" uniqueName="P1074912">
      <xmlPr mapId="1" xpath="/GFI-IZD-POD/IFP-GFI-IZD-POD_1000340/P1074912" xmlDataType="decimal"/>
    </xmlCellPr>
  </singleXmlCell>
  <singleXmlCell id="50" xr6:uid="{00000000-000C-0000-FFFF-FFFF2D000000}" r="H29" connectionId="0">
    <xmlCellPr id="1" xr6:uid="{00000000-0010-0000-2D00-000001000000}" uniqueName="P1074914">
      <xmlPr mapId="1" xpath="/GFI-IZD-POD/IFP-GFI-IZD-POD_1000340/P1074914" xmlDataType="decimal"/>
    </xmlCellPr>
  </singleXmlCell>
  <singleXmlCell id="51" xr6:uid="{00000000-000C-0000-FFFF-FFFF2E000000}" r="I29" connectionId="0">
    <xmlCellPr id="1" xr6:uid="{00000000-0010-0000-2E00-000001000000}" uniqueName="P1074916">
      <xmlPr mapId="1" xpath="/GFI-IZD-POD/IFP-GFI-IZD-POD_1000340/P1074916" xmlDataType="decimal"/>
    </xmlCellPr>
  </singleXmlCell>
  <singleXmlCell id="52" xr6:uid="{00000000-000C-0000-FFFF-FFFF2F000000}" r="H30" connectionId="0">
    <xmlCellPr id="1" xr6:uid="{00000000-0010-0000-2F00-000001000000}" uniqueName="P1074918">
      <xmlPr mapId="1" xpath="/GFI-IZD-POD/IFP-GFI-IZD-POD_1000340/P1074918" xmlDataType="decimal"/>
    </xmlCellPr>
  </singleXmlCell>
  <singleXmlCell id="53" xr6:uid="{00000000-000C-0000-FFFF-FFFF30000000}" r="I30" connectionId="0">
    <xmlCellPr id="1" xr6:uid="{00000000-0010-0000-3000-000001000000}" uniqueName="P1074921">
      <xmlPr mapId="1" xpath="/GFI-IZD-POD/IFP-GFI-IZD-POD_1000340/P1074921" xmlDataType="decimal"/>
    </xmlCellPr>
  </singleXmlCell>
  <singleXmlCell id="54" xr6:uid="{00000000-000C-0000-FFFF-FFFF31000000}" r="H31" connectionId="0">
    <xmlCellPr id="1" xr6:uid="{00000000-0010-0000-3100-000001000000}" uniqueName="P1074923">
      <xmlPr mapId="1" xpath="/GFI-IZD-POD/IFP-GFI-IZD-POD_1000340/P1074923" xmlDataType="decimal"/>
    </xmlCellPr>
  </singleXmlCell>
  <singleXmlCell id="55" xr6:uid="{00000000-000C-0000-FFFF-FFFF32000000}" r="I31" connectionId="0">
    <xmlCellPr id="1" xr6:uid="{00000000-0010-0000-3200-000001000000}" uniqueName="P1074925">
      <xmlPr mapId="1" xpath="/GFI-IZD-POD/IFP-GFI-IZD-POD_1000340/P1074925" xmlDataType="decimal"/>
    </xmlCellPr>
  </singleXmlCell>
  <singleXmlCell id="56" xr6:uid="{00000000-000C-0000-FFFF-FFFF33000000}" r="H32" connectionId="0">
    <xmlCellPr id="1" xr6:uid="{00000000-0010-0000-3300-000001000000}" uniqueName="P1074927">
      <xmlPr mapId="1" xpath="/GFI-IZD-POD/IFP-GFI-IZD-POD_1000340/P1074927" xmlDataType="decimal"/>
    </xmlCellPr>
  </singleXmlCell>
  <singleXmlCell id="57" xr6:uid="{00000000-000C-0000-FFFF-FFFF34000000}" r="I32" connectionId="0">
    <xmlCellPr id="1" xr6:uid="{00000000-0010-0000-3400-000001000000}" uniqueName="P1074947">
      <xmlPr mapId="1" xpath="/GFI-IZD-POD/IFP-GFI-IZD-POD_1000340/P1074947" xmlDataType="decimal"/>
    </xmlCellPr>
  </singleXmlCell>
  <singleXmlCell id="58" xr6:uid="{00000000-000C-0000-FFFF-FFFF35000000}" r="H33" connectionId="0">
    <xmlCellPr id="1" xr6:uid="{00000000-0010-0000-3500-000001000000}" uniqueName="P1074949">
      <xmlPr mapId="1" xpath="/GFI-IZD-POD/IFP-GFI-IZD-POD_1000340/P1074949" xmlDataType="decimal"/>
    </xmlCellPr>
  </singleXmlCell>
  <singleXmlCell id="59" xr6:uid="{00000000-000C-0000-FFFF-FFFF36000000}" r="I33" connectionId="0">
    <xmlCellPr id="1" xr6:uid="{00000000-0010-0000-3600-000001000000}" uniqueName="P1074951">
      <xmlPr mapId="1" xpath="/GFI-IZD-POD/IFP-GFI-IZD-POD_1000340/P1074951" xmlDataType="decimal"/>
    </xmlCellPr>
  </singleXmlCell>
  <singleXmlCell id="60" xr6:uid="{00000000-000C-0000-FFFF-FFFF37000000}" r="H34" connectionId="0">
    <xmlCellPr id="1" xr6:uid="{00000000-0010-0000-3700-000001000000}" uniqueName="P1074954">
      <xmlPr mapId="1" xpath="/GFI-IZD-POD/IFP-GFI-IZD-POD_1000340/P1074954" xmlDataType="decimal"/>
    </xmlCellPr>
  </singleXmlCell>
  <singleXmlCell id="61" xr6:uid="{00000000-000C-0000-FFFF-FFFF38000000}" r="I34" connectionId="0">
    <xmlCellPr id="1" xr6:uid="{00000000-0010-0000-3800-000001000000}" uniqueName="P1074956">
      <xmlPr mapId="1" xpath="/GFI-IZD-POD/IFP-GFI-IZD-POD_1000340/P1074956" xmlDataType="decimal"/>
    </xmlCellPr>
  </singleXmlCell>
  <singleXmlCell id="62" xr6:uid="{00000000-000C-0000-FFFF-FFFF39000000}" r="H35" connectionId="0">
    <xmlCellPr id="1" xr6:uid="{00000000-0010-0000-3900-000001000000}" uniqueName="P1074958">
      <xmlPr mapId="1" xpath="/GFI-IZD-POD/IFP-GFI-IZD-POD_1000340/P1074958" xmlDataType="decimal"/>
    </xmlCellPr>
  </singleXmlCell>
  <singleXmlCell id="63" xr6:uid="{00000000-000C-0000-FFFF-FFFF3A000000}" r="I35" connectionId="0">
    <xmlCellPr id="1" xr6:uid="{00000000-0010-0000-3A00-000001000000}" uniqueName="P1074960">
      <xmlPr mapId="1" xpath="/GFI-IZD-POD/IFP-GFI-IZD-POD_1000340/P1074960" xmlDataType="decimal"/>
    </xmlCellPr>
  </singleXmlCell>
  <singleXmlCell id="64" xr6:uid="{00000000-000C-0000-FFFF-FFFF3B000000}" r="H36" connectionId="0">
    <xmlCellPr id="1" xr6:uid="{00000000-0010-0000-3B00-000001000000}" uniqueName="P1074962">
      <xmlPr mapId="1" xpath="/GFI-IZD-POD/IFP-GFI-IZD-POD_1000340/P1074962" xmlDataType="decimal"/>
    </xmlCellPr>
  </singleXmlCell>
  <singleXmlCell id="65" xr6:uid="{00000000-000C-0000-FFFF-FFFF3C000000}" r="I36" connectionId="0">
    <xmlCellPr id="1" xr6:uid="{00000000-0010-0000-3C00-000001000000}" uniqueName="P1074964">
      <xmlPr mapId="1" xpath="/GFI-IZD-POD/IFP-GFI-IZD-POD_1000340/P1074964" xmlDataType="decimal"/>
    </xmlCellPr>
  </singleXmlCell>
  <singleXmlCell id="66" xr6:uid="{00000000-000C-0000-FFFF-FFFF3D000000}" r="H37" connectionId="0">
    <xmlCellPr id="1" xr6:uid="{00000000-0010-0000-3D00-000001000000}" uniqueName="P1084404">
      <xmlPr mapId="1" xpath="/GFI-IZD-POD/IFP-GFI-IZD-POD_1000340/P1084404" xmlDataType="decimal"/>
    </xmlCellPr>
  </singleXmlCell>
  <singleXmlCell id="67" xr6:uid="{00000000-000C-0000-FFFF-FFFF3E000000}" r="I37" connectionId="0">
    <xmlCellPr id="1" xr6:uid="{00000000-0010-0000-3E00-000001000000}" uniqueName="P1084405">
      <xmlPr mapId="1" xpath="/GFI-IZD-POD/IFP-GFI-IZD-POD_1000340/P1084405" xmlDataType="decimal"/>
    </xmlCellPr>
  </singleXmlCell>
  <singleXmlCell id="68" xr6:uid="{00000000-000C-0000-FFFF-FFFF3F000000}" r="H38" connectionId="0">
    <xmlCellPr id="1" xr6:uid="{00000000-0010-0000-3F00-000001000000}" uniqueName="P1074967">
      <xmlPr mapId="1" xpath="/GFI-IZD-POD/IFP-GFI-IZD-POD_1000340/P1074967" xmlDataType="decimal"/>
    </xmlCellPr>
  </singleXmlCell>
  <singleXmlCell id="69" xr6:uid="{00000000-000C-0000-FFFF-FFFF40000000}" r="I38" connectionId="0">
    <xmlCellPr id="1" xr6:uid="{00000000-0010-0000-4000-000001000000}" uniqueName="P1074973">
      <xmlPr mapId="1" xpath="/GFI-IZD-POD/IFP-GFI-IZD-POD_1000340/P1074973" xmlDataType="decimal"/>
    </xmlCellPr>
  </singleXmlCell>
  <singleXmlCell id="70" xr6:uid="{00000000-000C-0000-FFFF-FFFF41000000}" r="H39" connectionId="0">
    <xmlCellPr id="1" xr6:uid="{00000000-0010-0000-4100-000001000000}" uniqueName="P1074975">
      <xmlPr mapId="1" xpath="/GFI-IZD-POD/IFP-GFI-IZD-POD_1000340/P1074975" xmlDataType="decimal"/>
    </xmlCellPr>
  </singleXmlCell>
  <singleXmlCell id="71" xr6:uid="{00000000-000C-0000-FFFF-FFFF42000000}" r="I39" connectionId="0">
    <xmlCellPr id="1" xr6:uid="{00000000-0010-0000-4200-000001000000}" uniqueName="P1074979">
      <xmlPr mapId="1" xpath="/GFI-IZD-POD/IFP-GFI-IZD-POD_1000340/P1074979" xmlDataType="decimal"/>
    </xmlCellPr>
  </singleXmlCell>
  <singleXmlCell id="72" xr6:uid="{00000000-000C-0000-FFFF-FFFF43000000}" r="H40" connectionId="0">
    <xmlCellPr id="1" xr6:uid="{00000000-0010-0000-4300-000001000000}" uniqueName="P1074981">
      <xmlPr mapId="1" xpath="/GFI-IZD-POD/IFP-GFI-IZD-POD_1000340/P1074981" xmlDataType="decimal"/>
    </xmlCellPr>
  </singleXmlCell>
  <singleXmlCell id="73" xr6:uid="{00000000-000C-0000-FFFF-FFFF44000000}" r="I40" connectionId="0">
    <xmlCellPr id="1" xr6:uid="{00000000-0010-0000-4400-000001000000}" uniqueName="P1074983">
      <xmlPr mapId="1" xpath="/GFI-IZD-POD/IFP-GFI-IZD-POD_1000340/P1074983" xmlDataType="decimal"/>
    </xmlCellPr>
  </singleXmlCell>
  <singleXmlCell id="74" xr6:uid="{00000000-000C-0000-FFFF-FFFF45000000}" r="H41" connectionId="0">
    <xmlCellPr id="1" xr6:uid="{00000000-0010-0000-4500-000001000000}" uniqueName="P1074985">
      <xmlPr mapId="1" xpath="/GFI-IZD-POD/IFP-GFI-IZD-POD_1000340/P1074985" xmlDataType="decimal"/>
    </xmlCellPr>
  </singleXmlCell>
  <singleXmlCell id="75" xr6:uid="{00000000-000C-0000-FFFF-FFFF46000000}" r="I41" connectionId="0">
    <xmlCellPr id="1" xr6:uid="{00000000-0010-0000-4600-000001000000}" uniqueName="P1074987">
      <xmlPr mapId="1" xpath="/GFI-IZD-POD/IFP-GFI-IZD-POD_1000340/P1074987" xmlDataType="decimal"/>
    </xmlCellPr>
  </singleXmlCell>
  <singleXmlCell id="76" xr6:uid="{00000000-000C-0000-FFFF-FFFF47000000}" r="H42" connectionId="0">
    <xmlCellPr id="1" xr6:uid="{00000000-0010-0000-4700-000001000000}" uniqueName="P1074989">
      <xmlPr mapId="1" xpath="/GFI-IZD-POD/IFP-GFI-IZD-POD_1000340/P1074989" xmlDataType="decimal"/>
    </xmlCellPr>
  </singleXmlCell>
  <singleXmlCell id="77" xr6:uid="{00000000-000C-0000-FFFF-FFFF48000000}" r="I42" connectionId="0">
    <xmlCellPr id="1" xr6:uid="{00000000-0010-0000-4800-000001000000}" uniqueName="P1074991">
      <xmlPr mapId="1" xpath="/GFI-IZD-POD/IFP-GFI-IZD-POD_1000340/P1074991" xmlDataType="decimal"/>
    </xmlCellPr>
  </singleXmlCell>
  <singleXmlCell id="78" xr6:uid="{00000000-000C-0000-FFFF-FFFF49000000}" r="H43" connectionId="0">
    <xmlCellPr id="1" xr6:uid="{00000000-0010-0000-4900-000001000000}" uniqueName="P1074994">
      <xmlPr mapId="1" xpath="/GFI-IZD-POD/IFP-GFI-IZD-POD_1000340/P1074994" xmlDataType="decimal"/>
    </xmlCellPr>
  </singleXmlCell>
  <singleXmlCell id="79" xr6:uid="{00000000-000C-0000-FFFF-FFFF4A000000}" r="I43" connectionId="0">
    <xmlCellPr id="1" xr6:uid="{00000000-0010-0000-4A00-000001000000}" uniqueName="P1074997">
      <xmlPr mapId="1" xpath="/GFI-IZD-POD/IFP-GFI-IZD-POD_1000340/P1074997" xmlDataType="decimal"/>
    </xmlCellPr>
  </singleXmlCell>
  <singleXmlCell id="80" xr6:uid="{00000000-000C-0000-FFFF-FFFF4B000000}" r="H44" connectionId="0">
    <xmlCellPr id="1" xr6:uid="{00000000-0010-0000-4B00-000001000000}" uniqueName="P1074998">
      <xmlPr mapId="1" xpath="/GFI-IZD-POD/IFP-GFI-IZD-POD_1000340/P1074998" xmlDataType="decimal"/>
    </xmlCellPr>
  </singleXmlCell>
  <singleXmlCell id="81" xr6:uid="{00000000-000C-0000-FFFF-FFFF4C000000}" r="I44" connectionId="0">
    <xmlCellPr id="1" xr6:uid="{00000000-0010-0000-4C00-000001000000}" uniqueName="P1075000">
      <xmlPr mapId="1" xpath="/GFI-IZD-POD/IFP-GFI-IZD-POD_1000340/P1075000" xmlDataType="decimal"/>
    </xmlCellPr>
  </singleXmlCell>
  <singleXmlCell id="82" xr6:uid="{00000000-000C-0000-FFFF-FFFF4D000000}" r="H45" connectionId="0">
    <xmlCellPr id="1" xr6:uid="{00000000-0010-0000-4D00-000001000000}" uniqueName="P1075001">
      <xmlPr mapId="1" xpath="/GFI-IZD-POD/IFP-GFI-IZD-POD_1000340/P1075001" xmlDataType="decimal"/>
    </xmlCellPr>
  </singleXmlCell>
  <singleXmlCell id="83" xr6:uid="{00000000-000C-0000-FFFF-FFFF4E000000}" r="I45" connectionId="0">
    <xmlCellPr id="1" xr6:uid="{00000000-0010-0000-4E00-000001000000}" uniqueName="P1075003">
      <xmlPr mapId="1" xpath="/GFI-IZD-POD/IFP-GFI-IZD-POD_1000340/P1075003" xmlDataType="decimal"/>
    </xmlCellPr>
  </singleXmlCell>
  <singleXmlCell id="84" xr6:uid="{00000000-000C-0000-FFFF-FFFF4F000000}" r="H46" connectionId="0">
    <xmlCellPr id="1" xr6:uid="{00000000-0010-0000-4F00-000001000000}" uniqueName="P1075005">
      <xmlPr mapId="1" xpath="/GFI-IZD-POD/IFP-GFI-IZD-POD_1000340/P1075005" xmlDataType="decimal"/>
    </xmlCellPr>
  </singleXmlCell>
  <singleXmlCell id="85" xr6:uid="{00000000-000C-0000-FFFF-FFFF50000000}" r="I46" connectionId="0">
    <xmlCellPr id="1" xr6:uid="{00000000-0010-0000-5000-000001000000}" uniqueName="P1075007">
      <xmlPr mapId="1" xpath="/GFI-IZD-POD/IFP-GFI-IZD-POD_1000340/P1075007" xmlDataType="decimal"/>
    </xmlCellPr>
  </singleXmlCell>
  <singleXmlCell id="86" xr6:uid="{00000000-000C-0000-FFFF-FFFF51000000}" r="H47" connectionId="0">
    <xmlCellPr id="1" xr6:uid="{00000000-0010-0000-5100-000001000000}" uniqueName="P1075009">
      <xmlPr mapId="1" xpath="/GFI-IZD-POD/IFP-GFI-IZD-POD_1000340/P1075009" xmlDataType="decimal"/>
    </xmlCellPr>
  </singleXmlCell>
  <singleXmlCell id="87" xr6:uid="{00000000-000C-0000-FFFF-FFFF52000000}" r="I47" connectionId="0">
    <xmlCellPr id="1" xr6:uid="{00000000-0010-0000-5200-000001000000}" uniqueName="P1075011">
      <xmlPr mapId="1" xpath="/GFI-IZD-POD/IFP-GFI-IZD-POD_1000340/P1075011" xmlDataType="decimal"/>
    </xmlCellPr>
  </singleXmlCell>
  <singleXmlCell id="88" xr6:uid="{00000000-000C-0000-FFFF-FFFF53000000}" r="H48" connectionId="0">
    <xmlCellPr id="1" xr6:uid="{00000000-0010-0000-5300-000001000000}" uniqueName="P1075012">
      <xmlPr mapId="1" xpath="/GFI-IZD-POD/IFP-GFI-IZD-POD_1000340/P1075012" xmlDataType="decimal"/>
    </xmlCellPr>
  </singleXmlCell>
  <singleXmlCell id="89" xr6:uid="{00000000-000C-0000-FFFF-FFFF54000000}" r="I48" connectionId="0">
    <xmlCellPr id="1" xr6:uid="{00000000-0010-0000-5400-000001000000}" uniqueName="P1075014">
      <xmlPr mapId="1" xpath="/GFI-IZD-POD/IFP-GFI-IZD-POD_1000340/P1075014" xmlDataType="decimal"/>
    </xmlCellPr>
  </singleXmlCell>
  <singleXmlCell id="90" xr6:uid="{00000000-000C-0000-FFFF-FFFF55000000}" r="H49" connectionId="0">
    <xmlCellPr id="1" xr6:uid="{00000000-0010-0000-5500-000001000000}" uniqueName="P1075016">
      <xmlPr mapId="1" xpath="/GFI-IZD-POD/IFP-GFI-IZD-POD_1000340/P1075016" xmlDataType="decimal"/>
    </xmlCellPr>
  </singleXmlCell>
  <singleXmlCell id="91" xr6:uid="{00000000-000C-0000-FFFF-FFFF56000000}" r="I49" connectionId="0">
    <xmlCellPr id="1" xr6:uid="{00000000-0010-0000-5600-000001000000}" uniqueName="P1075018">
      <xmlPr mapId="1" xpath="/GFI-IZD-POD/IFP-GFI-IZD-POD_1000340/P1075018" xmlDataType="decimal"/>
    </xmlCellPr>
  </singleXmlCell>
  <singleXmlCell id="92" xr6:uid="{00000000-000C-0000-FFFF-FFFF57000000}" r="H50" connectionId="0">
    <xmlCellPr id="1" xr6:uid="{00000000-0010-0000-5700-000001000000}" uniqueName="P1075020">
      <xmlPr mapId="1" xpath="/GFI-IZD-POD/IFP-GFI-IZD-POD_1000340/P1075020" xmlDataType="decimal"/>
    </xmlCellPr>
  </singleXmlCell>
  <singleXmlCell id="93" xr6:uid="{00000000-000C-0000-FFFF-FFFF58000000}" r="I50" connectionId="0">
    <xmlCellPr id="1" xr6:uid="{00000000-0010-0000-5800-000001000000}" uniqueName="P1075023">
      <xmlPr mapId="1" xpath="/GFI-IZD-POD/IFP-GFI-IZD-POD_1000340/P1075023" xmlDataType="decimal"/>
    </xmlCellPr>
  </singleXmlCell>
  <singleXmlCell id="94" xr6:uid="{00000000-000C-0000-FFFF-FFFF59000000}" r="H51" connectionId="0">
    <xmlCellPr id="1" xr6:uid="{00000000-0010-0000-5900-000001000000}" uniqueName="P1075026">
      <xmlPr mapId="1" xpath="/GFI-IZD-POD/IFP-GFI-IZD-POD_1000340/P1075026" xmlDataType="decimal"/>
    </xmlCellPr>
  </singleXmlCell>
  <singleXmlCell id="95" xr6:uid="{00000000-000C-0000-FFFF-FFFF5A000000}" r="I51" connectionId="0">
    <xmlCellPr id="1" xr6:uid="{00000000-0010-0000-5A00-000001000000}" uniqueName="P1075028">
      <xmlPr mapId="1" xpath="/GFI-IZD-POD/IFP-GFI-IZD-POD_1000340/P1075028" xmlDataType="decimal"/>
    </xmlCellPr>
  </singleXmlCell>
  <singleXmlCell id="96" xr6:uid="{00000000-000C-0000-FFFF-FFFF5B000000}" r="H52" connectionId="0">
    <xmlCellPr id="1" xr6:uid="{00000000-0010-0000-5B00-000001000000}" uniqueName="P1075031">
      <xmlPr mapId="1" xpath="/GFI-IZD-POD/IFP-GFI-IZD-POD_1000340/P1075031" xmlDataType="decimal"/>
    </xmlCellPr>
  </singleXmlCell>
  <singleXmlCell id="97" xr6:uid="{00000000-000C-0000-FFFF-FFFF5C000000}" r="I52" connectionId="0">
    <xmlCellPr id="1" xr6:uid="{00000000-0010-0000-5C00-000001000000}" uniqueName="P1075033">
      <xmlPr mapId="1" xpath="/GFI-IZD-POD/IFP-GFI-IZD-POD_1000340/P1075033" xmlDataType="decimal"/>
    </xmlCellPr>
  </singleXmlCell>
  <singleXmlCell id="98" xr6:uid="{00000000-000C-0000-FFFF-FFFF5D000000}" r="H53" connectionId="0">
    <xmlCellPr id="1" xr6:uid="{00000000-0010-0000-5D00-000001000000}" uniqueName="P1075035">
      <xmlPr mapId="1" xpath="/GFI-IZD-POD/IFP-GFI-IZD-POD_1000340/P1075035" xmlDataType="decimal"/>
    </xmlCellPr>
  </singleXmlCell>
  <singleXmlCell id="99" xr6:uid="{00000000-000C-0000-FFFF-FFFF5E000000}" r="I53" connectionId="0">
    <xmlCellPr id="1" xr6:uid="{00000000-0010-0000-5E00-000001000000}" uniqueName="P1075037">
      <xmlPr mapId="1" xpath="/GFI-IZD-POD/IFP-GFI-IZD-POD_1000340/P1075037" xmlDataType="decimal"/>
    </xmlCellPr>
  </singleXmlCell>
  <singleXmlCell id="100" xr6:uid="{00000000-000C-0000-FFFF-FFFF5F000000}" r="H54" connectionId="0">
    <xmlCellPr id="1" xr6:uid="{00000000-0010-0000-5F00-000001000000}" uniqueName="P1075039">
      <xmlPr mapId="1" xpath="/GFI-IZD-POD/IFP-GFI-IZD-POD_1000340/P1075039" xmlDataType="decimal"/>
    </xmlCellPr>
  </singleXmlCell>
  <singleXmlCell id="101" xr6:uid="{00000000-000C-0000-FFFF-FFFF60000000}" r="I54" connectionId="0">
    <xmlCellPr id="1" xr6:uid="{00000000-0010-0000-6000-000001000000}" uniqueName="P1075043">
      <xmlPr mapId="1" xpath="/GFI-IZD-POD/IFP-GFI-IZD-POD_1000340/P1075043" xmlDataType="decimal"/>
    </xmlCellPr>
  </singleXmlCell>
  <singleXmlCell id="102" xr6:uid="{00000000-000C-0000-FFFF-FFFF61000000}" r="H55" connectionId="0">
    <xmlCellPr id="1" xr6:uid="{00000000-0010-0000-6100-000001000000}" uniqueName="P1075055">
      <xmlPr mapId="1" xpath="/GFI-IZD-POD/IFP-GFI-IZD-POD_1000340/P1075055" xmlDataType="decimal"/>
    </xmlCellPr>
  </singleXmlCell>
  <singleXmlCell id="103" xr6:uid="{00000000-000C-0000-FFFF-FFFF62000000}" r="I55" connectionId="0">
    <xmlCellPr id="1" xr6:uid="{00000000-0010-0000-6200-000001000000}" uniqueName="P1075057">
      <xmlPr mapId="1" xpath="/GFI-IZD-POD/IFP-GFI-IZD-POD_1000340/P1075057" xmlDataType="decimal"/>
    </xmlCellPr>
  </singleXmlCell>
  <singleXmlCell id="104" xr6:uid="{00000000-000C-0000-FFFF-FFFF63000000}" r="H56" connectionId="0">
    <xmlCellPr id="1" xr6:uid="{00000000-0010-0000-6300-000001000000}" uniqueName="P1075058">
      <xmlPr mapId="1" xpath="/GFI-IZD-POD/IFP-GFI-IZD-POD_1000340/P1075058" xmlDataType="decimal"/>
    </xmlCellPr>
  </singleXmlCell>
  <singleXmlCell id="105" xr6:uid="{00000000-000C-0000-FFFF-FFFF64000000}" r="I56" connectionId="0">
    <xmlCellPr id="1" xr6:uid="{00000000-0010-0000-6400-000001000000}" uniqueName="P1075060">
      <xmlPr mapId="1" xpath="/GFI-IZD-POD/IFP-GFI-IZD-POD_1000340/P1075060" xmlDataType="decimal"/>
    </xmlCellPr>
  </singleXmlCell>
  <singleXmlCell id="106" xr6:uid="{00000000-000C-0000-FFFF-FFFF65000000}" r="H57" connectionId="0">
    <xmlCellPr id="1" xr6:uid="{00000000-0010-0000-6500-000001000000}" uniqueName="P1075063">
      <xmlPr mapId="1" xpath="/GFI-IZD-POD/IFP-GFI-IZD-POD_1000340/P1075063" xmlDataType="decimal"/>
    </xmlCellPr>
  </singleXmlCell>
  <singleXmlCell id="107" xr6:uid="{00000000-000C-0000-FFFF-FFFF66000000}" r="I57" connectionId="0">
    <xmlCellPr id="1" xr6:uid="{00000000-0010-0000-6600-000001000000}" uniqueName="P1075065">
      <xmlPr mapId="1" xpath="/GFI-IZD-POD/IFP-GFI-IZD-POD_1000340/P1075065" xmlDataType="decimal"/>
    </xmlCellPr>
  </singleXmlCell>
  <singleXmlCell id="108" xr6:uid="{00000000-000C-0000-FFFF-FFFF67000000}" r="H58" connectionId="0">
    <xmlCellPr id="1" xr6:uid="{00000000-0010-0000-6700-000001000000}" uniqueName="P1075067">
      <xmlPr mapId="1" xpath="/GFI-IZD-POD/IFP-GFI-IZD-POD_1000340/P1075067" xmlDataType="decimal"/>
    </xmlCellPr>
  </singleXmlCell>
  <singleXmlCell id="109" xr6:uid="{00000000-000C-0000-FFFF-FFFF68000000}" r="I58" connectionId="0">
    <xmlCellPr id="1" xr6:uid="{00000000-0010-0000-6800-000001000000}" uniqueName="P1075071">
      <xmlPr mapId="1" xpath="/GFI-IZD-POD/IFP-GFI-IZD-POD_1000340/P1075071" xmlDataType="decimal"/>
    </xmlCellPr>
  </singleXmlCell>
  <singleXmlCell id="110" xr6:uid="{00000000-000C-0000-FFFF-FFFF69000000}" r="H59" connectionId="0">
    <xmlCellPr id="1" xr6:uid="{00000000-0010-0000-6900-000001000000}" uniqueName="P1075076">
      <xmlPr mapId="1" xpath="/GFI-IZD-POD/IFP-GFI-IZD-POD_1000340/P1075076" xmlDataType="decimal"/>
    </xmlCellPr>
  </singleXmlCell>
  <singleXmlCell id="111" xr6:uid="{00000000-000C-0000-FFFF-FFFF6A000000}" r="I59" connectionId="0">
    <xmlCellPr id="1" xr6:uid="{00000000-0010-0000-6A00-000001000000}" uniqueName="P1075080">
      <xmlPr mapId="1" xpath="/GFI-IZD-POD/IFP-GFI-IZD-POD_1000340/P1075080" xmlDataType="decimal"/>
    </xmlCellPr>
  </singleXmlCell>
  <singleXmlCell id="112" xr6:uid="{00000000-000C-0000-FFFF-FFFF6B000000}" r="H60" connectionId="0">
    <xmlCellPr id="1" xr6:uid="{00000000-0010-0000-6B00-000001000000}" uniqueName="P1075083">
      <xmlPr mapId="1" xpath="/GFI-IZD-POD/IFP-GFI-IZD-POD_1000340/P1075083" xmlDataType="decimal"/>
    </xmlCellPr>
  </singleXmlCell>
  <singleXmlCell id="113" xr6:uid="{00000000-000C-0000-FFFF-FFFF6C000000}" r="I60" connectionId="0">
    <xmlCellPr id="1" xr6:uid="{00000000-0010-0000-6C00-000001000000}" uniqueName="P1075085">
      <xmlPr mapId="1" xpath="/GFI-IZD-POD/IFP-GFI-IZD-POD_1000340/P1075085" xmlDataType="decimal"/>
    </xmlCellPr>
  </singleXmlCell>
  <singleXmlCell id="114" xr6:uid="{00000000-000C-0000-FFFF-FFFF6D000000}" r="H61" connectionId="0">
    <xmlCellPr id="1" xr6:uid="{00000000-0010-0000-6D00-000001000000}" uniqueName="P1075091">
      <xmlPr mapId="1" xpath="/GFI-IZD-POD/IFP-GFI-IZD-POD_1000340/P1075091" xmlDataType="decimal"/>
    </xmlCellPr>
  </singleXmlCell>
  <singleXmlCell id="115" xr6:uid="{00000000-000C-0000-FFFF-FFFF6E000000}" r="I61" connectionId="0">
    <xmlCellPr id="1" xr6:uid="{00000000-0010-0000-6E00-000001000000}" uniqueName="P1075093">
      <xmlPr mapId="1" xpath="/GFI-IZD-POD/IFP-GFI-IZD-POD_1000340/P1075093" xmlDataType="decimal"/>
    </xmlCellPr>
  </singleXmlCell>
  <singleXmlCell id="116" xr6:uid="{00000000-000C-0000-FFFF-FFFF6F000000}" r="H62" connectionId="0">
    <xmlCellPr id="1" xr6:uid="{00000000-0010-0000-6F00-000001000000}" uniqueName="P1075095">
      <xmlPr mapId="1" xpath="/GFI-IZD-POD/IFP-GFI-IZD-POD_1000340/P1075095" xmlDataType="decimal"/>
    </xmlCellPr>
  </singleXmlCell>
  <singleXmlCell id="117" xr6:uid="{00000000-000C-0000-FFFF-FFFF70000000}" r="I62" connectionId="0">
    <xmlCellPr id="1" xr6:uid="{00000000-0010-0000-7000-000001000000}" uniqueName="P1075097">
      <xmlPr mapId="1" xpath="/GFI-IZD-POD/IFP-GFI-IZD-POD_1000340/P1075097" xmlDataType="decimal"/>
    </xmlCellPr>
  </singleXmlCell>
  <singleXmlCell id="118" xr6:uid="{00000000-000C-0000-FFFF-FFFF71000000}" r="H63" connectionId="0">
    <xmlCellPr id="1" xr6:uid="{00000000-0010-0000-7100-000001000000}" uniqueName="P1075099">
      <xmlPr mapId="1" xpath="/GFI-IZD-POD/IFP-GFI-IZD-POD_1000340/P1075099" xmlDataType="decimal"/>
    </xmlCellPr>
  </singleXmlCell>
  <singleXmlCell id="119" xr6:uid="{00000000-000C-0000-FFFF-FFFF72000000}" r="I63" connectionId="0">
    <xmlCellPr id="1" xr6:uid="{00000000-0010-0000-7200-000001000000}" uniqueName="P1075100">
      <xmlPr mapId="1" xpath="/GFI-IZD-POD/IFP-GFI-IZD-POD_1000340/P1075100" xmlDataType="decimal"/>
    </xmlCellPr>
  </singleXmlCell>
  <singleXmlCell id="120" xr6:uid="{00000000-000C-0000-FFFF-FFFF73000000}" r="H64" connectionId="0">
    <xmlCellPr id="1" xr6:uid="{00000000-0010-0000-7300-000001000000}" uniqueName="P1075101">
      <xmlPr mapId="1" xpath="/GFI-IZD-POD/IFP-GFI-IZD-POD_1000340/P1075101" xmlDataType="decimal"/>
    </xmlCellPr>
  </singleXmlCell>
  <singleXmlCell id="121" xr6:uid="{00000000-000C-0000-FFFF-FFFF74000000}" r="I64" connectionId="0">
    <xmlCellPr id="1" xr6:uid="{00000000-0010-0000-7400-000001000000}" uniqueName="P1075102">
      <xmlPr mapId="1" xpath="/GFI-IZD-POD/IFP-GFI-IZD-POD_1000340/P1075102" xmlDataType="decimal"/>
    </xmlCellPr>
  </singleXmlCell>
  <singleXmlCell id="122" xr6:uid="{00000000-000C-0000-FFFF-FFFF75000000}" r="H65" connectionId="0">
    <xmlCellPr id="1" xr6:uid="{00000000-0010-0000-7500-000001000000}" uniqueName="P1075103">
      <xmlPr mapId="1" xpath="/GFI-IZD-POD/IFP-GFI-IZD-POD_1000340/P1075103" xmlDataType="decimal"/>
    </xmlCellPr>
  </singleXmlCell>
  <singleXmlCell id="123" xr6:uid="{00000000-000C-0000-FFFF-FFFF76000000}" r="I65" connectionId="0">
    <xmlCellPr id="1" xr6:uid="{00000000-0010-0000-7600-000001000000}" uniqueName="P1075104">
      <xmlPr mapId="1" xpath="/GFI-IZD-POD/IFP-GFI-IZD-POD_1000340/P1075104" xmlDataType="decimal"/>
    </xmlCellPr>
  </singleXmlCell>
  <singleXmlCell id="124" xr6:uid="{00000000-000C-0000-FFFF-FFFF77000000}" r="H66" connectionId="0">
    <xmlCellPr id="1" xr6:uid="{00000000-0010-0000-7700-000001000000}" uniqueName="P1075105">
      <xmlPr mapId="1" xpath="/GFI-IZD-POD/IFP-GFI-IZD-POD_1000340/P1075105" xmlDataType="decimal"/>
    </xmlCellPr>
  </singleXmlCell>
  <singleXmlCell id="125" xr6:uid="{00000000-000C-0000-FFFF-FFFF78000000}" r="I66" connectionId="0">
    <xmlCellPr id="1" xr6:uid="{00000000-0010-0000-7800-000001000000}" uniqueName="P1075106">
      <xmlPr mapId="1" xpath="/GFI-IZD-POD/IFP-GFI-IZD-POD_1000340/P1075106" xmlDataType="decimal"/>
    </xmlCellPr>
  </singleXmlCell>
  <singleXmlCell id="126" xr6:uid="{00000000-000C-0000-FFFF-FFFF79000000}" r="H67" connectionId="0">
    <xmlCellPr id="1" xr6:uid="{00000000-0010-0000-7900-000001000000}" uniqueName="P1075107">
      <xmlPr mapId="1" xpath="/GFI-IZD-POD/IFP-GFI-IZD-POD_1000340/P1075107" xmlDataType="decimal"/>
    </xmlCellPr>
  </singleXmlCell>
  <singleXmlCell id="127" xr6:uid="{00000000-000C-0000-FFFF-FFFF7A000000}" r="I67" connectionId="0">
    <xmlCellPr id="1" xr6:uid="{00000000-0010-0000-7A00-000001000000}" uniqueName="P1075108">
      <xmlPr mapId="1" xpath="/GFI-IZD-POD/IFP-GFI-IZD-POD_1000340/P1075108" xmlDataType="decimal"/>
    </xmlCellPr>
  </singleXmlCell>
  <singleXmlCell id="128" xr6:uid="{00000000-000C-0000-FFFF-FFFF7B000000}" r="H68" connectionId="0">
    <xmlCellPr id="1" xr6:uid="{00000000-0010-0000-7B00-000001000000}" uniqueName="P1075109">
      <xmlPr mapId="1" xpath="/GFI-IZD-POD/IFP-GFI-IZD-POD_1000340/P1075109" xmlDataType="decimal"/>
    </xmlCellPr>
  </singleXmlCell>
  <singleXmlCell id="129" xr6:uid="{00000000-000C-0000-FFFF-FFFF7C000000}" r="I68" connectionId="0">
    <xmlCellPr id="1" xr6:uid="{00000000-0010-0000-7C00-000001000000}" uniqueName="P1075110">
      <xmlPr mapId="1" xpath="/GFI-IZD-POD/IFP-GFI-IZD-POD_1000340/P1075110" xmlDataType="decimal"/>
    </xmlCellPr>
  </singleXmlCell>
  <singleXmlCell id="130" xr6:uid="{00000000-000C-0000-FFFF-FFFF7D000000}" r="H69" connectionId="0">
    <xmlCellPr id="1" xr6:uid="{00000000-0010-0000-7D00-000001000000}" uniqueName="P1075111">
      <xmlPr mapId="1" xpath="/GFI-IZD-POD/IFP-GFI-IZD-POD_1000340/P1075111" xmlDataType="decimal"/>
    </xmlCellPr>
  </singleXmlCell>
  <singleXmlCell id="131" xr6:uid="{00000000-000C-0000-FFFF-FFFF7E000000}" r="I69" connectionId="0">
    <xmlCellPr id="1" xr6:uid="{00000000-0010-0000-7E00-000001000000}" uniqueName="P1075112">
      <xmlPr mapId="1" xpath="/GFI-IZD-POD/IFP-GFI-IZD-POD_1000340/P1075112" xmlDataType="decimal"/>
    </xmlCellPr>
  </singleXmlCell>
  <singleXmlCell id="132" xr6:uid="{00000000-000C-0000-FFFF-FFFF7F000000}" r="H70" connectionId="0">
    <xmlCellPr id="1" xr6:uid="{00000000-0010-0000-7F00-000001000000}" uniqueName="P1075113">
      <xmlPr mapId="1" xpath="/GFI-IZD-POD/IFP-GFI-IZD-POD_1000340/P1075113" xmlDataType="decimal"/>
    </xmlCellPr>
  </singleXmlCell>
  <singleXmlCell id="133" xr6:uid="{00000000-000C-0000-FFFF-FFFF80000000}" r="I70" connectionId="0">
    <xmlCellPr id="1" xr6:uid="{00000000-0010-0000-8000-000001000000}" uniqueName="P1075114">
      <xmlPr mapId="1" xpath="/GFI-IZD-POD/IFP-GFI-IZD-POD_1000340/P1075114" xmlDataType="decimal"/>
    </xmlCellPr>
  </singleXmlCell>
  <singleXmlCell id="134" xr6:uid="{00000000-000C-0000-FFFF-FFFF81000000}" r="H71" connectionId="0">
    <xmlCellPr id="1" xr6:uid="{00000000-0010-0000-8100-000001000000}" uniqueName="P1075115">
      <xmlPr mapId="1" xpath="/GFI-IZD-POD/IFP-GFI-IZD-POD_1000340/P1075115" xmlDataType="decimal"/>
    </xmlCellPr>
  </singleXmlCell>
  <singleXmlCell id="135" xr6:uid="{00000000-000C-0000-FFFF-FFFF82000000}" r="I71" connectionId="0">
    <xmlCellPr id="1" xr6:uid="{00000000-0010-0000-8200-000001000000}" uniqueName="P1075116">
      <xmlPr mapId="1" xpath="/GFI-IZD-POD/IFP-GFI-IZD-POD_1000340/P1075116" xmlDataType="decimal"/>
    </xmlCellPr>
  </singleXmlCell>
  <singleXmlCell id="136" xr6:uid="{00000000-000C-0000-FFFF-FFFF83000000}" r="H72" connectionId="0">
    <xmlCellPr id="1" xr6:uid="{00000000-0010-0000-8300-000001000000}" uniqueName="P1075117">
      <xmlPr mapId="1" xpath="/GFI-IZD-POD/IFP-GFI-IZD-POD_1000340/P1075117" xmlDataType="decimal"/>
    </xmlCellPr>
  </singleXmlCell>
  <singleXmlCell id="137" xr6:uid="{00000000-000C-0000-FFFF-FFFF84000000}" r="I72" connectionId="0">
    <xmlCellPr id="1" xr6:uid="{00000000-0010-0000-8400-000001000000}" uniqueName="P1075118">
      <xmlPr mapId="1" xpath="/GFI-IZD-POD/IFP-GFI-IZD-POD_1000340/P1075118" xmlDataType="decimal"/>
    </xmlCellPr>
  </singleXmlCell>
  <singleXmlCell id="138" xr6:uid="{00000000-000C-0000-FFFF-FFFF85000000}" r="H73" connectionId="0">
    <xmlCellPr id="1" xr6:uid="{00000000-0010-0000-8500-000001000000}" uniqueName="P1075119">
      <xmlPr mapId="1" xpath="/GFI-IZD-POD/IFP-GFI-IZD-POD_1000340/P1075119" xmlDataType="decimal"/>
    </xmlCellPr>
  </singleXmlCell>
  <singleXmlCell id="139" xr6:uid="{00000000-000C-0000-FFFF-FFFF86000000}" r="I73" connectionId="0">
    <xmlCellPr id="1" xr6:uid="{00000000-0010-0000-8600-000001000000}" uniqueName="P1075120">
      <xmlPr mapId="1" xpath="/GFI-IZD-POD/IFP-GFI-IZD-POD_1000340/P1075120" xmlDataType="decimal"/>
    </xmlCellPr>
  </singleXmlCell>
  <singleXmlCell id="140" xr6:uid="{00000000-000C-0000-FFFF-FFFF87000000}" r="H75" connectionId="0">
    <xmlCellPr id="1" xr6:uid="{00000000-0010-0000-8700-000001000000}" uniqueName="P1075121">
      <xmlPr mapId="1" xpath="/GFI-IZD-POD/IFP-GFI-IZD-POD_1000340/P1075121" xmlDataType="decimal"/>
    </xmlCellPr>
  </singleXmlCell>
  <singleXmlCell id="141" xr6:uid="{00000000-000C-0000-FFFF-FFFF88000000}" r="I75" connectionId="0">
    <xmlCellPr id="1" xr6:uid="{00000000-0010-0000-8800-000001000000}" uniqueName="P1075229">
      <xmlPr mapId="1" xpath="/GFI-IZD-POD/IFP-GFI-IZD-POD_1000340/P1075229" xmlDataType="decimal"/>
    </xmlCellPr>
  </singleXmlCell>
  <singleXmlCell id="142" xr6:uid="{00000000-000C-0000-FFFF-FFFF89000000}" r="H76" connectionId="0">
    <xmlCellPr id="1" xr6:uid="{00000000-0010-0000-8900-000001000000}" uniqueName="P1075230">
      <xmlPr mapId="1" xpath="/GFI-IZD-POD/IFP-GFI-IZD-POD_1000340/P1075230" xmlDataType="decimal"/>
    </xmlCellPr>
  </singleXmlCell>
  <singleXmlCell id="143" xr6:uid="{00000000-000C-0000-FFFF-FFFF8A000000}" r="I76" connectionId="0">
    <xmlCellPr id="1" xr6:uid="{00000000-0010-0000-8A00-000001000000}" uniqueName="P1075231">
      <xmlPr mapId="1" xpath="/GFI-IZD-POD/IFP-GFI-IZD-POD_1000340/P1075231" xmlDataType="decimal"/>
    </xmlCellPr>
  </singleXmlCell>
  <singleXmlCell id="144" xr6:uid="{00000000-000C-0000-FFFF-FFFF8B000000}" r="H77" connectionId="0">
    <xmlCellPr id="1" xr6:uid="{00000000-0010-0000-8B00-000001000000}" uniqueName="P1075232">
      <xmlPr mapId="1" xpath="/GFI-IZD-POD/IFP-GFI-IZD-POD_1000340/P1075232" xmlDataType="decimal"/>
    </xmlCellPr>
  </singleXmlCell>
  <singleXmlCell id="145" xr6:uid="{00000000-000C-0000-FFFF-FFFF8C000000}" r="I77" connectionId="0">
    <xmlCellPr id="1" xr6:uid="{00000000-0010-0000-8C00-000001000000}" uniqueName="P1075233">
      <xmlPr mapId="1" xpath="/GFI-IZD-POD/IFP-GFI-IZD-POD_1000340/P1075233" xmlDataType="decimal"/>
    </xmlCellPr>
  </singleXmlCell>
  <singleXmlCell id="146" xr6:uid="{00000000-000C-0000-FFFF-FFFF8D000000}" r="H78" connectionId="0">
    <xmlCellPr id="1" xr6:uid="{00000000-0010-0000-8D00-000001000000}" uniqueName="P1075234">
      <xmlPr mapId="1" xpath="/GFI-IZD-POD/IFP-GFI-IZD-POD_1000340/P1075234" xmlDataType="decimal"/>
    </xmlCellPr>
  </singleXmlCell>
  <singleXmlCell id="147" xr6:uid="{00000000-000C-0000-FFFF-FFFF8E000000}" r="I78" connectionId="0">
    <xmlCellPr id="1" xr6:uid="{00000000-0010-0000-8E00-000001000000}" uniqueName="P1075235">
      <xmlPr mapId="1" xpath="/GFI-IZD-POD/IFP-GFI-IZD-POD_1000340/P1075235" xmlDataType="decimal"/>
    </xmlCellPr>
  </singleXmlCell>
  <singleXmlCell id="148" xr6:uid="{00000000-000C-0000-FFFF-FFFF8F000000}" r="H79" connectionId="0">
    <xmlCellPr id="1" xr6:uid="{00000000-0010-0000-8F00-000001000000}" uniqueName="P1075236">
      <xmlPr mapId="1" xpath="/GFI-IZD-POD/IFP-GFI-IZD-POD_1000340/P1075236" xmlDataType="decimal"/>
    </xmlCellPr>
  </singleXmlCell>
  <singleXmlCell id="149" xr6:uid="{00000000-000C-0000-FFFF-FFFF90000000}" r="I79" connectionId="0">
    <xmlCellPr id="1" xr6:uid="{00000000-0010-0000-9000-000001000000}" uniqueName="P1075237">
      <xmlPr mapId="1" xpath="/GFI-IZD-POD/IFP-GFI-IZD-POD_1000340/P1075237" xmlDataType="decimal"/>
    </xmlCellPr>
  </singleXmlCell>
  <singleXmlCell id="150" xr6:uid="{00000000-000C-0000-FFFF-FFFF91000000}" r="H80" connectionId="0">
    <xmlCellPr id="1" xr6:uid="{00000000-0010-0000-9100-000001000000}" uniqueName="P1075238">
      <xmlPr mapId="1" xpath="/GFI-IZD-POD/IFP-GFI-IZD-POD_1000340/P1075238" xmlDataType="decimal"/>
    </xmlCellPr>
  </singleXmlCell>
  <singleXmlCell id="151" xr6:uid="{00000000-000C-0000-FFFF-FFFF92000000}" r="I80" connectionId="0">
    <xmlCellPr id="1" xr6:uid="{00000000-0010-0000-9200-000001000000}" uniqueName="P1075239">
      <xmlPr mapId="1" xpath="/GFI-IZD-POD/IFP-GFI-IZD-POD_1000340/P1075239" xmlDataType="decimal"/>
    </xmlCellPr>
  </singleXmlCell>
  <singleXmlCell id="152" xr6:uid="{00000000-000C-0000-FFFF-FFFF93000000}" r="H81" connectionId="0">
    <xmlCellPr id="1" xr6:uid="{00000000-0010-0000-9300-000001000000}" uniqueName="P1075240">
      <xmlPr mapId="1" xpath="/GFI-IZD-POD/IFP-GFI-IZD-POD_1000340/P1075240" xmlDataType="decimal"/>
    </xmlCellPr>
  </singleXmlCell>
  <singleXmlCell id="153" xr6:uid="{00000000-000C-0000-FFFF-FFFF94000000}" r="I81" connectionId="0">
    <xmlCellPr id="1" xr6:uid="{00000000-0010-0000-9400-000001000000}" uniqueName="P1075241">
      <xmlPr mapId="1" xpath="/GFI-IZD-POD/IFP-GFI-IZD-POD_1000340/P1075241" xmlDataType="decimal"/>
    </xmlCellPr>
  </singleXmlCell>
  <singleXmlCell id="154" xr6:uid="{00000000-000C-0000-FFFF-FFFF95000000}" r="H82" connectionId="0">
    <xmlCellPr id="1" xr6:uid="{00000000-0010-0000-9500-000001000000}" uniqueName="P1075242">
      <xmlPr mapId="1" xpath="/GFI-IZD-POD/IFP-GFI-IZD-POD_1000340/P1075242" xmlDataType="decimal"/>
    </xmlCellPr>
  </singleXmlCell>
  <singleXmlCell id="155" xr6:uid="{00000000-000C-0000-FFFF-FFFF96000000}" r="I82" connectionId="0">
    <xmlCellPr id="1" xr6:uid="{00000000-0010-0000-9600-000001000000}" uniqueName="P1075243">
      <xmlPr mapId="1" xpath="/GFI-IZD-POD/IFP-GFI-IZD-POD_1000340/P1075243" xmlDataType="decimal"/>
    </xmlCellPr>
  </singleXmlCell>
  <singleXmlCell id="156" xr6:uid="{00000000-000C-0000-FFFF-FFFF97000000}" r="H83" connectionId="0">
    <xmlCellPr id="1" xr6:uid="{00000000-0010-0000-9700-000001000000}" uniqueName="P1075244">
      <xmlPr mapId="1" xpath="/GFI-IZD-POD/IFP-GFI-IZD-POD_1000340/P1075244" xmlDataType="decimal"/>
    </xmlCellPr>
  </singleXmlCell>
  <singleXmlCell id="157" xr6:uid="{00000000-000C-0000-FFFF-FFFF98000000}" r="I83" connectionId="0">
    <xmlCellPr id="1" xr6:uid="{00000000-0010-0000-9800-000001000000}" uniqueName="P1075245">
      <xmlPr mapId="1" xpath="/GFI-IZD-POD/IFP-GFI-IZD-POD_1000340/P1075245" xmlDataType="decimal"/>
    </xmlCellPr>
  </singleXmlCell>
  <singleXmlCell id="158" xr6:uid="{00000000-000C-0000-FFFF-FFFF99000000}" r="H84" connectionId="0">
    <xmlCellPr id="1" xr6:uid="{00000000-0010-0000-9900-000001000000}" uniqueName="P1075246">
      <xmlPr mapId="1" xpath="/GFI-IZD-POD/IFP-GFI-IZD-POD_1000340/P1075246" xmlDataType="decimal"/>
    </xmlCellPr>
  </singleXmlCell>
  <singleXmlCell id="159" xr6:uid="{00000000-000C-0000-FFFF-FFFF9A000000}" r="I84" connectionId="0">
    <xmlCellPr id="1" xr6:uid="{00000000-0010-0000-9A00-000001000000}" uniqueName="P1075247">
      <xmlPr mapId="1" xpath="/GFI-IZD-POD/IFP-GFI-IZD-POD_1000340/P1075247" xmlDataType="decimal"/>
    </xmlCellPr>
  </singleXmlCell>
  <singleXmlCell id="160" xr6:uid="{00000000-000C-0000-FFFF-FFFF9B000000}" r="H85" connectionId="0">
    <xmlCellPr id="1" xr6:uid="{00000000-0010-0000-9B00-000001000000}" uniqueName="P1075248">
      <xmlPr mapId="1" xpath="/GFI-IZD-POD/IFP-GFI-IZD-POD_1000340/P1075248" xmlDataType="decimal"/>
    </xmlCellPr>
  </singleXmlCell>
  <singleXmlCell id="161" xr6:uid="{00000000-000C-0000-FFFF-FFFF9C000000}" r="I85" connectionId="0">
    <xmlCellPr id="1" xr6:uid="{00000000-0010-0000-9C00-000001000000}" uniqueName="P1075249">
      <xmlPr mapId="1" xpath="/GFI-IZD-POD/IFP-GFI-IZD-POD_1000340/P1075249" xmlDataType="decimal"/>
    </xmlCellPr>
  </singleXmlCell>
  <singleXmlCell id="162" xr6:uid="{00000000-000C-0000-FFFF-FFFF9D000000}" r="H86" connectionId="0">
    <xmlCellPr id="1" xr6:uid="{00000000-0010-0000-9D00-000001000000}" uniqueName="P1075250">
      <xmlPr mapId="1" xpath="/GFI-IZD-POD/IFP-GFI-IZD-POD_1000340/P1075250" xmlDataType="decimal"/>
    </xmlCellPr>
  </singleXmlCell>
  <singleXmlCell id="163" xr6:uid="{00000000-000C-0000-FFFF-FFFF9E000000}" r="I86" connectionId="0">
    <xmlCellPr id="1" xr6:uid="{00000000-0010-0000-9E00-000001000000}" uniqueName="P1075251">
      <xmlPr mapId="1" xpath="/GFI-IZD-POD/IFP-GFI-IZD-POD_1000340/P1075251" xmlDataType="decimal"/>
    </xmlCellPr>
  </singleXmlCell>
  <singleXmlCell id="164" xr6:uid="{00000000-000C-0000-FFFF-FFFF9F000000}" r="H87" connectionId="0">
    <xmlCellPr id="1" xr6:uid="{00000000-0010-0000-9F00-000001000000}" uniqueName="P1075252">
      <xmlPr mapId="1" xpath="/GFI-IZD-POD/IFP-GFI-IZD-POD_1000340/P1075252" xmlDataType="decimal"/>
    </xmlCellPr>
  </singleXmlCell>
  <singleXmlCell id="165" xr6:uid="{00000000-000C-0000-FFFF-FFFFA0000000}" r="I87" connectionId="0">
    <xmlCellPr id="1" xr6:uid="{00000000-0010-0000-A000-000001000000}" uniqueName="P1075253">
      <xmlPr mapId="1" xpath="/GFI-IZD-POD/IFP-GFI-IZD-POD_1000340/P1075253" xmlDataType="decimal"/>
    </xmlCellPr>
  </singleXmlCell>
  <singleXmlCell id="166" xr6:uid="{00000000-000C-0000-FFFF-FFFFA1000000}" r="H88" connectionId="0">
    <xmlCellPr id="1" xr6:uid="{00000000-0010-0000-A100-000001000000}" uniqueName="P1075254">
      <xmlPr mapId="1" xpath="/GFI-IZD-POD/IFP-GFI-IZD-POD_1000340/P1075254" xmlDataType="decimal"/>
    </xmlCellPr>
  </singleXmlCell>
  <singleXmlCell id="167" xr6:uid="{00000000-000C-0000-FFFF-FFFFA2000000}" r="I88" connectionId="0">
    <xmlCellPr id="1" xr6:uid="{00000000-0010-0000-A200-000001000000}" uniqueName="P1075255">
      <xmlPr mapId="1" xpath="/GFI-IZD-POD/IFP-GFI-IZD-POD_1000340/P1075255" xmlDataType="decimal"/>
    </xmlCellPr>
  </singleXmlCell>
  <singleXmlCell id="168" xr6:uid="{00000000-000C-0000-FFFF-FFFFA3000000}" r="H91" connectionId="0">
    <xmlCellPr id="1" xr6:uid="{00000000-0010-0000-A300-000001000000}" uniqueName="P1075256">
      <xmlPr mapId="1" xpath="/GFI-IZD-POD/IFP-GFI-IZD-POD_1000340/P1075256" xmlDataType="decimal"/>
    </xmlCellPr>
  </singleXmlCell>
  <singleXmlCell id="169" xr6:uid="{00000000-000C-0000-FFFF-FFFFA4000000}" r="I91" connectionId="0">
    <xmlCellPr id="1" xr6:uid="{00000000-0010-0000-A400-000001000000}" uniqueName="P1075257">
      <xmlPr mapId="1" xpath="/GFI-IZD-POD/IFP-GFI-IZD-POD_1000340/P1075257" xmlDataType="decimal"/>
    </xmlCellPr>
  </singleXmlCell>
  <singleXmlCell id="170" xr6:uid="{00000000-000C-0000-FFFF-FFFFA5000000}" r="H92" connectionId="0">
    <xmlCellPr id="1" xr6:uid="{00000000-0010-0000-A500-000001000000}" uniqueName="P1075258">
      <xmlPr mapId="1" xpath="/GFI-IZD-POD/IFP-GFI-IZD-POD_1000340/P1075258" xmlDataType="decimal"/>
    </xmlCellPr>
  </singleXmlCell>
  <singleXmlCell id="171" xr6:uid="{00000000-000C-0000-FFFF-FFFFA6000000}" r="I92" connectionId="0">
    <xmlCellPr id="1" xr6:uid="{00000000-0010-0000-A600-000001000000}" uniqueName="P1075259">
      <xmlPr mapId="1" xpath="/GFI-IZD-POD/IFP-GFI-IZD-POD_1000340/P1075259" xmlDataType="decimal"/>
    </xmlCellPr>
  </singleXmlCell>
  <singleXmlCell id="172" xr6:uid="{00000000-000C-0000-FFFF-FFFFA7000000}" r="H93" connectionId="0">
    <xmlCellPr id="1" xr6:uid="{00000000-0010-0000-A700-000001000000}" uniqueName="P1075260">
      <xmlPr mapId="1" xpath="/GFI-IZD-POD/IFP-GFI-IZD-POD_1000340/P1075260" xmlDataType="decimal"/>
    </xmlCellPr>
  </singleXmlCell>
  <singleXmlCell id="173" xr6:uid="{00000000-000C-0000-FFFF-FFFFA8000000}" r="I93" connectionId="0">
    <xmlCellPr id="1" xr6:uid="{00000000-0010-0000-A800-000001000000}" uniqueName="P1075261">
      <xmlPr mapId="1" xpath="/GFI-IZD-POD/IFP-GFI-IZD-POD_1000340/P1075261" xmlDataType="decimal"/>
    </xmlCellPr>
  </singleXmlCell>
  <singleXmlCell id="174" xr6:uid="{00000000-000C-0000-FFFF-FFFFA9000000}" r="H94" connectionId="0">
    <xmlCellPr id="1" xr6:uid="{00000000-0010-0000-A900-000001000000}" uniqueName="P1075262">
      <xmlPr mapId="1" xpath="/GFI-IZD-POD/IFP-GFI-IZD-POD_1000340/P1075262" xmlDataType="decimal"/>
    </xmlCellPr>
  </singleXmlCell>
  <singleXmlCell id="175" xr6:uid="{00000000-000C-0000-FFFF-FFFFAA000000}" r="I94" connectionId="0">
    <xmlCellPr id="1" xr6:uid="{00000000-0010-0000-AA00-000001000000}" uniqueName="P1075263">
      <xmlPr mapId="1" xpath="/GFI-IZD-POD/IFP-GFI-IZD-POD_1000340/P1075263" xmlDataType="decimal"/>
    </xmlCellPr>
  </singleXmlCell>
  <singleXmlCell id="176" xr6:uid="{00000000-000C-0000-FFFF-FFFFAB000000}" r="H95" connectionId="0">
    <xmlCellPr id="1" xr6:uid="{00000000-0010-0000-AB00-000001000000}" uniqueName="P1075264">
      <xmlPr mapId="1" xpath="/GFI-IZD-POD/IFP-GFI-IZD-POD_1000340/P1075264" xmlDataType="decimal"/>
    </xmlCellPr>
  </singleXmlCell>
  <singleXmlCell id="177" xr6:uid="{00000000-000C-0000-FFFF-FFFFAC000000}" r="I95" connectionId="0">
    <xmlCellPr id="1" xr6:uid="{00000000-0010-0000-AC00-000001000000}" uniqueName="P1075265">
      <xmlPr mapId="1" xpath="/GFI-IZD-POD/IFP-GFI-IZD-POD_1000340/P1075265" xmlDataType="decimal"/>
    </xmlCellPr>
  </singleXmlCell>
  <singleXmlCell id="178" xr6:uid="{00000000-000C-0000-FFFF-FFFFAD000000}" r="H96" connectionId="0">
    <xmlCellPr id="1" xr6:uid="{00000000-0010-0000-AD00-000001000000}" uniqueName="P1075266">
      <xmlPr mapId="1" xpath="/GFI-IZD-POD/IFP-GFI-IZD-POD_1000340/P1075266" xmlDataType="decimal"/>
    </xmlCellPr>
  </singleXmlCell>
  <singleXmlCell id="179" xr6:uid="{00000000-000C-0000-FFFF-FFFFAE000000}" r="I96" connectionId="0">
    <xmlCellPr id="1" xr6:uid="{00000000-0010-0000-AE00-000001000000}" uniqueName="P1075267">
      <xmlPr mapId="1" xpath="/GFI-IZD-POD/IFP-GFI-IZD-POD_1000340/P1075267" xmlDataType="decimal"/>
    </xmlCellPr>
  </singleXmlCell>
  <singleXmlCell id="180" xr6:uid="{00000000-000C-0000-FFFF-FFFFAF000000}" r="H97" connectionId="0">
    <xmlCellPr id="1" xr6:uid="{00000000-0010-0000-AF00-000001000000}" uniqueName="P1075268">
      <xmlPr mapId="1" xpath="/GFI-IZD-POD/IFP-GFI-IZD-POD_1000340/P1075268" xmlDataType="decimal"/>
    </xmlCellPr>
  </singleXmlCell>
  <singleXmlCell id="181" xr6:uid="{00000000-000C-0000-FFFF-FFFFB0000000}" r="I97" connectionId="0">
    <xmlCellPr id="1" xr6:uid="{00000000-0010-0000-B000-000001000000}" uniqueName="P1075269">
      <xmlPr mapId="1" xpath="/GFI-IZD-POD/IFP-GFI-IZD-POD_1000340/P1075269" xmlDataType="decimal"/>
    </xmlCellPr>
  </singleXmlCell>
  <singleXmlCell id="182" xr6:uid="{00000000-000C-0000-FFFF-FFFFB1000000}" r="H98" connectionId="0">
    <xmlCellPr id="1" xr6:uid="{00000000-0010-0000-B100-000001000000}" uniqueName="P1075270">
      <xmlPr mapId="1" xpath="/GFI-IZD-POD/IFP-GFI-IZD-POD_1000340/P1075270" xmlDataType="decimal"/>
    </xmlCellPr>
  </singleXmlCell>
  <singleXmlCell id="183" xr6:uid="{00000000-000C-0000-FFFF-FFFFB2000000}" r="I98" connectionId="0">
    <xmlCellPr id="1" xr6:uid="{00000000-0010-0000-B200-000001000000}" uniqueName="P1075271">
      <xmlPr mapId="1" xpath="/GFI-IZD-POD/IFP-GFI-IZD-POD_1000340/P1075271" xmlDataType="decimal"/>
    </xmlCellPr>
  </singleXmlCell>
  <singleXmlCell id="184" xr6:uid="{00000000-000C-0000-FFFF-FFFFB3000000}" r="H99" connectionId="0">
    <xmlCellPr id="1" xr6:uid="{00000000-0010-0000-B300-000001000000}" uniqueName="P1075272">
      <xmlPr mapId="1" xpath="/GFI-IZD-POD/IFP-GFI-IZD-POD_1000340/P1075272" xmlDataType="decimal"/>
    </xmlCellPr>
  </singleXmlCell>
  <singleXmlCell id="185" xr6:uid="{00000000-000C-0000-FFFF-FFFFB4000000}" r="I99" connectionId="0">
    <xmlCellPr id="1" xr6:uid="{00000000-0010-0000-B400-000001000000}" uniqueName="P1075273">
      <xmlPr mapId="1" xpath="/GFI-IZD-POD/IFP-GFI-IZD-POD_1000340/P1075273" xmlDataType="decimal"/>
    </xmlCellPr>
  </singleXmlCell>
  <singleXmlCell id="186" xr6:uid="{00000000-000C-0000-FFFF-FFFFB5000000}" r="H100" connectionId="0">
    <xmlCellPr id="1" xr6:uid="{00000000-0010-0000-B500-000001000000}" uniqueName="P1075274">
      <xmlPr mapId="1" xpath="/GFI-IZD-POD/IFP-GFI-IZD-POD_1000340/P1075274" xmlDataType="decimal"/>
    </xmlCellPr>
  </singleXmlCell>
  <singleXmlCell id="187" xr6:uid="{00000000-000C-0000-FFFF-FFFFB6000000}" r="I100" connectionId="0">
    <xmlCellPr id="1" xr6:uid="{00000000-0010-0000-B600-000001000000}" uniqueName="P1075275">
      <xmlPr mapId="1" xpath="/GFI-IZD-POD/IFP-GFI-IZD-POD_1000340/P1075275" xmlDataType="decimal"/>
    </xmlCellPr>
  </singleXmlCell>
  <singleXmlCell id="188" xr6:uid="{00000000-000C-0000-FFFF-FFFFB7000000}" r="H101" connectionId="0">
    <xmlCellPr id="1" xr6:uid="{00000000-0010-0000-B700-000001000000}" uniqueName="P1075276">
      <xmlPr mapId="1" xpath="/GFI-IZD-POD/IFP-GFI-IZD-POD_1000340/P1075276" xmlDataType="decimal"/>
    </xmlCellPr>
  </singleXmlCell>
  <singleXmlCell id="189" xr6:uid="{00000000-000C-0000-FFFF-FFFFB8000000}" r="I101" connectionId="0">
    <xmlCellPr id="1" xr6:uid="{00000000-0010-0000-B800-000001000000}" uniqueName="P1075277">
      <xmlPr mapId="1" xpath="/GFI-IZD-POD/IFP-GFI-IZD-POD_1000340/P1075277" xmlDataType="decimal"/>
    </xmlCellPr>
  </singleXmlCell>
  <singleXmlCell id="190" xr6:uid="{00000000-000C-0000-FFFF-FFFFB9000000}" r="H102" connectionId="0">
    <xmlCellPr id="1" xr6:uid="{00000000-0010-0000-B900-000001000000}" uniqueName="P1075278">
      <xmlPr mapId="1" xpath="/GFI-IZD-POD/IFP-GFI-IZD-POD_1000340/P1075278" xmlDataType="decimal"/>
    </xmlCellPr>
  </singleXmlCell>
  <singleXmlCell id="191" xr6:uid="{00000000-000C-0000-FFFF-FFFFBA000000}" r="I102" connectionId="0">
    <xmlCellPr id="1" xr6:uid="{00000000-0010-0000-BA00-000001000000}" uniqueName="P1075279">
      <xmlPr mapId="1" xpath="/GFI-IZD-POD/IFP-GFI-IZD-POD_1000340/P1075279" xmlDataType="decimal"/>
    </xmlCellPr>
  </singleXmlCell>
  <singleXmlCell id="192" xr6:uid="{00000000-000C-0000-FFFF-FFFFBB000000}" r="H103" connectionId="0">
    <xmlCellPr id="1" xr6:uid="{00000000-0010-0000-BB00-000001000000}" uniqueName="P1075280">
      <xmlPr mapId="1" xpath="/GFI-IZD-POD/IFP-GFI-IZD-POD_1000340/P1075280" xmlDataType="decimal"/>
    </xmlCellPr>
  </singleXmlCell>
  <singleXmlCell id="193" xr6:uid="{00000000-000C-0000-FFFF-FFFFBC000000}" r="I103" connectionId="0">
    <xmlCellPr id="1" xr6:uid="{00000000-0010-0000-BC00-000001000000}" uniqueName="P1075281">
      <xmlPr mapId="1" xpath="/GFI-IZD-POD/IFP-GFI-IZD-POD_1000340/P1075281" xmlDataType="decimal"/>
    </xmlCellPr>
  </singleXmlCell>
  <singleXmlCell id="194" xr6:uid="{00000000-000C-0000-FFFF-FFFFBD000000}" r="H104" connectionId="0">
    <xmlCellPr id="1" xr6:uid="{00000000-0010-0000-BD00-000001000000}" uniqueName="P1075282">
      <xmlPr mapId="1" xpath="/GFI-IZD-POD/IFP-GFI-IZD-POD_1000340/P1075282" xmlDataType="decimal"/>
    </xmlCellPr>
  </singleXmlCell>
  <singleXmlCell id="195" xr6:uid="{00000000-000C-0000-FFFF-FFFFBE000000}" r="I104" connectionId="0">
    <xmlCellPr id="1" xr6:uid="{00000000-0010-0000-BE00-000001000000}" uniqueName="P1075283">
      <xmlPr mapId="1" xpath="/GFI-IZD-POD/IFP-GFI-IZD-POD_1000340/P1075283" xmlDataType="decimal"/>
    </xmlCellPr>
  </singleXmlCell>
  <singleXmlCell id="196" xr6:uid="{00000000-000C-0000-FFFF-FFFFBF000000}" r="H105" connectionId="0">
    <xmlCellPr id="1" xr6:uid="{00000000-0010-0000-BF00-000001000000}" uniqueName="P1075284">
      <xmlPr mapId="1" xpath="/GFI-IZD-POD/IFP-GFI-IZD-POD_1000340/P1075284" xmlDataType="decimal"/>
    </xmlCellPr>
  </singleXmlCell>
  <singleXmlCell id="197" xr6:uid="{00000000-000C-0000-FFFF-FFFFC0000000}" r="I105" connectionId="0">
    <xmlCellPr id="1" xr6:uid="{00000000-0010-0000-C000-000001000000}" uniqueName="P1075285">
      <xmlPr mapId="1" xpath="/GFI-IZD-POD/IFP-GFI-IZD-POD_1000340/P1075285" xmlDataType="decimal"/>
    </xmlCellPr>
  </singleXmlCell>
  <singleXmlCell id="198" xr6:uid="{00000000-000C-0000-FFFF-FFFFC1000000}" r="H106" connectionId="0">
    <xmlCellPr id="1" xr6:uid="{00000000-0010-0000-C100-000001000000}" uniqueName="P1075286">
      <xmlPr mapId="1" xpath="/GFI-IZD-POD/IFP-GFI-IZD-POD_1000340/P1075286" xmlDataType="decimal"/>
    </xmlCellPr>
  </singleXmlCell>
  <singleXmlCell id="199" xr6:uid="{00000000-000C-0000-FFFF-FFFFC2000000}" r="I106" connectionId="0">
    <xmlCellPr id="1" xr6:uid="{00000000-0010-0000-C200-000001000000}" uniqueName="P1075287">
      <xmlPr mapId="1" xpath="/GFI-IZD-POD/IFP-GFI-IZD-POD_1000340/P1075287" xmlDataType="decimal"/>
    </xmlCellPr>
  </singleXmlCell>
  <singleXmlCell id="200" xr6:uid="{00000000-000C-0000-FFFF-FFFFC3000000}" r="H107" connectionId="0">
    <xmlCellPr id="1" xr6:uid="{00000000-0010-0000-C300-000001000000}" uniqueName="P1075288">
      <xmlPr mapId="1" xpath="/GFI-IZD-POD/IFP-GFI-IZD-POD_1000340/P1075288" xmlDataType="decimal"/>
    </xmlCellPr>
  </singleXmlCell>
  <singleXmlCell id="201" xr6:uid="{00000000-000C-0000-FFFF-FFFFC4000000}" r="I107" connectionId="0">
    <xmlCellPr id="1" xr6:uid="{00000000-0010-0000-C400-000001000000}" uniqueName="P1075289">
      <xmlPr mapId="1" xpath="/GFI-IZD-POD/IFP-GFI-IZD-POD_1000340/P1075289" xmlDataType="decimal"/>
    </xmlCellPr>
  </singleXmlCell>
  <singleXmlCell id="202" xr6:uid="{00000000-000C-0000-FFFF-FFFFC5000000}" r="H108" connectionId="0">
    <xmlCellPr id="1" xr6:uid="{00000000-0010-0000-C500-000001000000}" uniqueName="P1075290">
      <xmlPr mapId="1" xpath="/GFI-IZD-POD/IFP-GFI-IZD-POD_1000340/P1075290" xmlDataType="decimal"/>
    </xmlCellPr>
  </singleXmlCell>
  <singleXmlCell id="203" xr6:uid="{00000000-000C-0000-FFFF-FFFFC6000000}" r="I108" connectionId="0">
    <xmlCellPr id="1" xr6:uid="{00000000-0010-0000-C600-000001000000}" uniqueName="P1075291">
      <xmlPr mapId="1" xpath="/GFI-IZD-POD/IFP-GFI-IZD-POD_1000340/P1075291" xmlDataType="decimal"/>
    </xmlCellPr>
  </singleXmlCell>
  <singleXmlCell id="204" xr6:uid="{00000000-000C-0000-FFFF-FFFFC7000000}" r="H109" connectionId="0">
    <xmlCellPr id="1" xr6:uid="{00000000-0010-0000-C700-000001000000}" uniqueName="P1075292">
      <xmlPr mapId="1" xpath="/GFI-IZD-POD/IFP-GFI-IZD-POD_1000340/P1075292" xmlDataType="decimal"/>
    </xmlCellPr>
  </singleXmlCell>
  <singleXmlCell id="205" xr6:uid="{00000000-000C-0000-FFFF-FFFFC8000000}" r="I109" connectionId="0">
    <xmlCellPr id="1" xr6:uid="{00000000-0010-0000-C800-000001000000}" uniqueName="P1075293">
      <xmlPr mapId="1" xpath="/GFI-IZD-POD/IFP-GFI-IZD-POD_1000340/P1075293" xmlDataType="decimal"/>
    </xmlCellPr>
  </singleXmlCell>
  <singleXmlCell id="206" xr6:uid="{00000000-000C-0000-FFFF-FFFFC9000000}" r="H110" connectionId="0">
    <xmlCellPr id="1" xr6:uid="{00000000-0010-0000-C900-000001000000}" uniqueName="P1075294">
      <xmlPr mapId="1" xpath="/GFI-IZD-POD/IFP-GFI-IZD-POD_1000340/P1075294" xmlDataType="decimal"/>
    </xmlCellPr>
  </singleXmlCell>
  <singleXmlCell id="207" xr6:uid="{00000000-000C-0000-FFFF-FFFFCA000000}" r="I110" connectionId="0">
    <xmlCellPr id="1" xr6:uid="{00000000-0010-0000-CA00-000001000000}" uniqueName="P1075295">
      <xmlPr mapId="1" xpath="/GFI-IZD-POD/IFP-GFI-IZD-POD_1000340/P1075295" xmlDataType="decimal"/>
    </xmlCellPr>
  </singleXmlCell>
  <singleXmlCell id="208" xr6:uid="{00000000-000C-0000-FFFF-FFFFCB000000}" r="H111" connectionId="0">
    <xmlCellPr id="1" xr6:uid="{00000000-0010-0000-CB00-000001000000}" uniqueName="P1075296">
      <xmlPr mapId="1" xpath="/GFI-IZD-POD/IFP-GFI-IZD-POD_1000340/P1075296" xmlDataType="decimal"/>
    </xmlCellPr>
  </singleXmlCell>
  <singleXmlCell id="209" xr6:uid="{00000000-000C-0000-FFFF-FFFFCC000000}" r="I111" connectionId="0">
    <xmlCellPr id="1" xr6:uid="{00000000-0010-0000-CC00-000001000000}" uniqueName="P1075297">
      <xmlPr mapId="1" xpath="/GFI-IZD-POD/IFP-GFI-IZD-POD_1000340/P1075297" xmlDataType="decimal"/>
    </xmlCellPr>
  </singleXmlCell>
  <singleXmlCell id="210" xr6:uid="{00000000-000C-0000-FFFF-FFFFCD000000}" r="H112" connectionId="0">
    <xmlCellPr id="1" xr6:uid="{00000000-0010-0000-CD00-000001000000}" uniqueName="P1075298">
      <xmlPr mapId="1" xpath="/GFI-IZD-POD/IFP-GFI-IZD-POD_1000340/P1075298" xmlDataType="decimal"/>
    </xmlCellPr>
  </singleXmlCell>
  <singleXmlCell id="211" xr6:uid="{00000000-000C-0000-FFFF-FFFFCE000000}" r="I112" connectionId="0">
    <xmlCellPr id="1" xr6:uid="{00000000-0010-0000-CE00-000001000000}" uniqueName="P1075299">
      <xmlPr mapId="1" xpath="/GFI-IZD-POD/IFP-GFI-IZD-POD_1000340/P1075299" xmlDataType="decimal"/>
    </xmlCellPr>
  </singleXmlCell>
  <singleXmlCell id="212" xr6:uid="{00000000-000C-0000-FFFF-FFFFCF000000}" r="H113" connectionId="0">
    <xmlCellPr id="1" xr6:uid="{00000000-0010-0000-CF00-000001000000}" uniqueName="P1075300">
      <xmlPr mapId="1" xpath="/GFI-IZD-POD/IFP-GFI-IZD-POD_1000340/P1075300" xmlDataType="decimal"/>
    </xmlCellPr>
  </singleXmlCell>
  <singleXmlCell id="213" xr6:uid="{00000000-000C-0000-FFFF-FFFFD0000000}" r="I113" connectionId="0">
    <xmlCellPr id="1" xr6:uid="{00000000-0010-0000-D000-000001000000}" uniqueName="P1075301">
      <xmlPr mapId="1" xpath="/GFI-IZD-POD/IFP-GFI-IZD-POD_1000340/P1075301" xmlDataType="decimal"/>
    </xmlCellPr>
  </singleXmlCell>
  <singleXmlCell id="214" xr6:uid="{00000000-000C-0000-FFFF-FFFFD1000000}" r="H114" connectionId="0">
    <xmlCellPr id="1" xr6:uid="{00000000-0010-0000-D100-000001000000}" uniqueName="P1075302">
      <xmlPr mapId="1" xpath="/GFI-IZD-POD/IFP-GFI-IZD-POD_1000340/P1075302" xmlDataType="decimal"/>
    </xmlCellPr>
  </singleXmlCell>
  <singleXmlCell id="215" xr6:uid="{00000000-000C-0000-FFFF-FFFFD2000000}" r="I114" connectionId="0">
    <xmlCellPr id="1" xr6:uid="{00000000-0010-0000-D200-000001000000}" uniqueName="P1075303">
      <xmlPr mapId="1" xpath="/GFI-IZD-POD/IFP-GFI-IZD-POD_1000340/P1075303" xmlDataType="decimal"/>
    </xmlCellPr>
  </singleXmlCell>
  <singleXmlCell id="216" xr6:uid="{00000000-000C-0000-FFFF-FFFFD3000000}" r="H115" connectionId="0">
    <xmlCellPr id="1" xr6:uid="{00000000-0010-0000-D300-000001000000}" uniqueName="P1075304">
      <xmlPr mapId="1" xpath="/GFI-IZD-POD/IFP-GFI-IZD-POD_1000340/P1075304" xmlDataType="decimal"/>
    </xmlCellPr>
  </singleXmlCell>
  <singleXmlCell id="217" xr6:uid="{00000000-000C-0000-FFFF-FFFFD4000000}" r="I115" connectionId="0">
    <xmlCellPr id="1" xr6:uid="{00000000-0010-0000-D400-000001000000}" uniqueName="P1075305">
      <xmlPr mapId="1" xpath="/GFI-IZD-POD/IFP-GFI-IZD-POD_1000340/P1075305" xmlDataType="decimal"/>
    </xmlCellPr>
  </singleXmlCell>
  <singleXmlCell id="218" xr6:uid="{00000000-000C-0000-FFFF-FFFFD5000000}" r="H116" connectionId="0">
    <xmlCellPr id="1" xr6:uid="{00000000-0010-0000-D500-000001000000}" uniqueName="P1075306">
      <xmlPr mapId="1" xpath="/GFI-IZD-POD/IFP-GFI-IZD-POD_1000340/P1075306" xmlDataType="decimal"/>
    </xmlCellPr>
  </singleXmlCell>
  <singleXmlCell id="219" xr6:uid="{00000000-000C-0000-FFFF-FFFFD6000000}" r="I116" connectionId="0">
    <xmlCellPr id="1" xr6:uid="{00000000-0010-0000-D600-000001000000}" uniqueName="P1075307">
      <xmlPr mapId="1" xpath="/GFI-IZD-POD/IFP-GFI-IZD-POD_1000340/P1075307" xmlDataType="decimal"/>
    </xmlCellPr>
  </singleXmlCell>
  <singleXmlCell id="220" xr6:uid="{00000000-000C-0000-FFFF-FFFFD7000000}" r="H117" connectionId="0">
    <xmlCellPr id="1" xr6:uid="{00000000-0010-0000-D700-000001000000}" uniqueName="P1075308">
      <xmlPr mapId="1" xpath="/GFI-IZD-POD/IFP-GFI-IZD-POD_1000340/P1075308" xmlDataType="decimal"/>
    </xmlCellPr>
  </singleXmlCell>
  <singleXmlCell id="221" xr6:uid="{00000000-000C-0000-FFFF-FFFFD8000000}" r="I117" connectionId="0">
    <xmlCellPr id="1" xr6:uid="{00000000-0010-0000-D800-000001000000}" uniqueName="P1075309">
      <xmlPr mapId="1" xpath="/GFI-IZD-POD/IFP-GFI-IZD-POD_1000340/P1075309" xmlDataType="decimal"/>
    </xmlCellPr>
  </singleXmlCell>
  <singleXmlCell id="222" xr6:uid="{00000000-000C-0000-FFFF-FFFFD9000000}" r="H118" connectionId="0">
    <xmlCellPr id="1" xr6:uid="{00000000-0010-0000-D900-000001000000}" uniqueName="P1075310">
      <xmlPr mapId="1" xpath="/GFI-IZD-POD/IFP-GFI-IZD-POD_1000340/P1075310" xmlDataType="decimal"/>
    </xmlCellPr>
  </singleXmlCell>
  <singleXmlCell id="223" xr6:uid="{00000000-000C-0000-FFFF-FFFFDA000000}" r="I118" connectionId="0">
    <xmlCellPr id="1" xr6:uid="{00000000-0010-0000-DA00-000001000000}" uniqueName="P1075311">
      <xmlPr mapId="1" xpath="/GFI-IZD-POD/IFP-GFI-IZD-POD_1000340/P1075311" xmlDataType="decimal"/>
    </xmlCellPr>
  </singleXmlCell>
  <singleXmlCell id="224" xr6:uid="{00000000-000C-0000-FFFF-FFFFDB000000}" r="H119" connectionId="0">
    <xmlCellPr id="1" xr6:uid="{00000000-0010-0000-DB00-000001000000}" uniqueName="P1075312">
      <xmlPr mapId="1" xpath="/GFI-IZD-POD/IFP-GFI-IZD-POD_1000340/P1075312" xmlDataType="decimal"/>
    </xmlCellPr>
  </singleXmlCell>
  <singleXmlCell id="225" xr6:uid="{00000000-000C-0000-FFFF-FFFFDC000000}" r="I119" connectionId="0">
    <xmlCellPr id="1" xr6:uid="{00000000-0010-0000-DC00-000001000000}" uniqueName="P1075313">
      <xmlPr mapId="1" xpath="/GFI-IZD-POD/IFP-GFI-IZD-POD_1000340/P1075313" xmlDataType="decimal"/>
    </xmlCellPr>
  </singleXmlCell>
  <singleXmlCell id="226" xr6:uid="{00000000-000C-0000-FFFF-FFFFDD000000}" r="H120" connectionId="0">
    <xmlCellPr id="1" xr6:uid="{00000000-0010-0000-DD00-000001000000}" uniqueName="P1075314">
      <xmlPr mapId="1" xpath="/GFI-IZD-POD/IFP-GFI-IZD-POD_1000340/P1075314" xmlDataType="decimal"/>
    </xmlCellPr>
  </singleXmlCell>
  <singleXmlCell id="227" xr6:uid="{00000000-000C-0000-FFFF-FFFFDE000000}" r="I120" connectionId="0">
    <xmlCellPr id="1" xr6:uid="{00000000-0010-0000-DE00-000001000000}" uniqueName="P1075315">
      <xmlPr mapId="1" xpath="/GFI-IZD-POD/IFP-GFI-IZD-POD_1000340/P1075315" xmlDataType="decimal"/>
    </xmlCellPr>
  </singleXmlCell>
  <singleXmlCell id="228" xr6:uid="{00000000-000C-0000-FFFF-FFFFDF000000}" r="H121" connectionId="0">
    <xmlCellPr id="1" xr6:uid="{00000000-0010-0000-DF00-000001000000}" uniqueName="P1075316">
      <xmlPr mapId="1" xpath="/GFI-IZD-POD/IFP-GFI-IZD-POD_1000340/P1075316" xmlDataType="decimal"/>
    </xmlCellPr>
  </singleXmlCell>
  <singleXmlCell id="229" xr6:uid="{00000000-000C-0000-FFFF-FFFFE0000000}" r="I121" connectionId="0">
    <xmlCellPr id="1" xr6:uid="{00000000-0010-0000-E000-000001000000}" uniqueName="P1075317">
      <xmlPr mapId="1" xpath="/GFI-IZD-POD/IFP-GFI-IZD-POD_1000340/P1075317" xmlDataType="decimal"/>
    </xmlCellPr>
  </singleXmlCell>
  <singleXmlCell id="230" xr6:uid="{00000000-000C-0000-FFFF-FFFFE1000000}" r="H122" connectionId="0">
    <xmlCellPr id="1" xr6:uid="{00000000-0010-0000-E100-000001000000}" uniqueName="P1075318">
      <xmlPr mapId="1" xpath="/GFI-IZD-POD/IFP-GFI-IZD-POD_1000340/P1075318" xmlDataType="decimal"/>
    </xmlCellPr>
  </singleXmlCell>
  <singleXmlCell id="231" xr6:uid="{00000000-000C-0000-FFFF-FFFFE2000000}" r="I122" connectionId="0">
    <xmlCellPr id="1" xr6:uid="{00000000-0010-0000-E200-000001000000}" uniqueName="P1075319">
      <xmlPr mapId="1" xpath="/GFI-IZD-POD/IFP-GFI-IZD-POD_1000340/P1075319" xmlDataType="decimal"/>
    </xmlCellPr>
  </singleXmlCell>
  <singleXmlCell id="232" xr6:uid="{00000000-000C-0000-FFFF-FFFFE3000000}" r="H123" connectionId="0">
    <xmlCellPr id="1" xr6:uid="{00000000-0010-0000-E300-000001000000}" uniqueName="P1075320">
      <xmlPr mapId="1" xpath="/GFI-IZD-POD/IFP-GFI-IZD-POD_1000340/P1075320" xmlDataType="decimal"/>
    </xmlCellPr>
  </singleXmlCell>
  <singleXmlCell id="233" xr6:uid="{00000000-000C-0000-FFFF-FFFFE4000000}" r="I123" connectionId="0">
    <xmlCellPr id="1" xr6:uid="{00000000-0010-0000-E400-000001000000}" uniqueName="P1075321">
      <xmlPr mapId="1" xpath="/GFI-IZD-POD/IFP-GFI-IZD-POD_1000340/P1075321" xmlDataType="decimal"/>
    </xmlCellPr>
  </singleXmlCell>
  <singleXmlCell id="234" xr6:uid="{00000000-000C-0000-FFFF-FFFFE5000000}" r="H124" connectionId="0">
    <xmlCellPr id="1" xr6:uid="{00000000-0010-0000-E500-000001000000}" uniqueName="P1075322">
      <xmlPr mapId="1" xpath="/GFI-IZD-POD/IFP-GFI-IZD-POD_1000340/P1075322" xmlDataType="decimal"/>
    </xmlCellPr>
  </singleXmlCell>
  <singleXmlCell id="235" xr6:uid="{00000000-000C-0000-FFFF-FFFFE6000000}" r="I124" connectionId="0">
    <xmlCellPr id="1" xr6:uid="{00000000-0010-0000-E600-000001000000}" uniqueName="P1075323">
      <xmlPr mapId="1" xpath="/GFI-IZD-POD/IFP-GFI-IZD-POD_1000340/P1075323" xmlDataType="decimal"/>
    </xmlCellPr>
  </singleXmlCell>
  <singleXmlCell id="236" xr6:uid="{00000000-000C-0000-FFFF-FFFFE7000000}" r="H125" connectionId="0">
    <xmlCellPr id="1" xr6:uid="{00000000-0010-0000-E700-000001000000}" uniqueName="P1075324">
      <xmlPr mapId="1" xpath="/GFI-IZD-POD/IFP-GFI-IZD-POD_1000340/P1075324" xmlDataType="decimal"/>
    </xmlCellPr>
  </singleXmlCell>
  <singleXmlCell id="237" xr6:uid="{00000000-000C-0000-FFFF-FFFFE8000000}" r="I125" connectionId="0">
    <xmlCellPr id="1" xr6:uid="{00000000-0010-0000-E800-000001000000}" uniqueName="P1075325">
      <xmlPr mapId="1" xpath="/GFI-IZD-POD/IFP-GFI-IZD-POD_1000340/P1075325" xmlDataType="decimal"/>
    </xmlCellPr>
  </singleXmlCell>
  <singleXmlCell id="238" xr6:uid="{00000000-000C-0000-FFFF-FFFFE9000000}" r="H126" connectionId="0">
    <xmlCellPr id="1" xr6:uid="{00000000-0010-0000-E900-000001000000}" uniqueName="P1075326">
      <xmlPr mapId="1" xpath="/GFI-IZD-POD/IFP-GFI-IZD-POD_1000340/P1075326" xmlDataType="decimal"/>
    </xmlCellPr>
  </singleXmlCell>
  <singleXmlCell id="239" xr6:uid="{00000000-000C-0000-FFFF-FFFFEA000000}" r="I126" connectionId="0">
    <xmlCellPr id="1" xr6:uid="{00000000-0010-0000-EA00-000001000000}" uniqueName="P1075327">
      <xmlPr mapId="1" xpath="/GFI-IZD-POD/IFP-GFI-IZD-POD_1000340/P1075327" xmlDataType="decimal"/>
    </xmlCellPr>
  </singleXmlCell>
  <singleXmlCell id="240" xr6:uid="{00000000-000C-0000-FFFF-FFFFEB000000}" r="H127" connectionId="0">
    <xmlCellPr id="1" xr6:uid="{00000000-0010-0000-EB00-000001000000}" uniqueName="P1075328">
      <xmlPr mapId="1" xpath="/GFI-IZD-POD/IFP-GFI-IZD-POD_1000340/P1075328" xmlDataType="decimal"/>
    </xmlCellPr>
  </singleXmlCell>
  <singleXmlCell id="241" xr6:uid="{00000000-000C-0000-FFFF-FFFFEC000000}" r="I127" connectionId="0">
    <xmlCellPr id="1" xr6:uid="{00000000-0010-0000-EC00-000001000000}" uniqueName="P1075329">
      <xmlPr mapId="1" xpath="/GFI-IZD-POD/IFP-GFI-IZD-POD_1000340/P1075329" xmlDataType="decimal"/>
    </xmlCellPr>
  </singleXmlCell>
  <singleXmlCell id="242" xr6:uid="{00000000-000C-0000-FFFF-FFFFED000000}" r="H128" connectionId="0">
    <xmlCellPr id="1" xr6:uid="{00000000-0010-0000-ED00-000001000000}" uniqueName="P1075330">
      <xmlPr mapId="1" xpath="/GFI-IZD-POD/IFP-GFI-IZD-POD_1000340/P1075330" xmlDataType="decimal"/>
    </xmlCellPr>
  </singleXmlCell>
  <singleXmlCell id="243" xr6:uid="{00000000-000C-0000-FFFF-FFFFEE000000}" r="I128" connectionId="0">
    <xmlCellPr id="1" xr6:uid="{00000000-0010-0000-EE00-000001000000}" uniqueName="P1075331">
      <xmlPr mapId="1" xpath="/GFI-IZD-POD/IFP-GFI-IZD-POD_1000340/P1075331" xmlDataType="decimal"/>
    </xmlCellPr>
  </singleXmlCell>
  <singleXmlCell id="244" xr6:uid="{00000000-000C-0000-FFFF-FFFFEF000000}" r="H129" connectionId="0">
    <xmlCellPr id="1" xr6:uid="{00000000-0010-0000-EF00-000001000000}" uniqueName="P1075332">
      <xmlPr mapId="1" xpath="/GFI-IZD-POD/IFP-GFI-IZD-POD_1000340/P1075332" xmlDataType="decimal"/>
    </xmlCellPr>
  </singleXmlCell>
  <singleXmlCell id="245" xr6:uid="{00000000-000C-0000-FFFF-FFFFF0000000}" r="I129" connectionId="0">
    <xmlCellPr id="1" xr6:uid="{00000000-0010-0000-F000-000001000000}" uniqueName="P1075333">
      <xmlPr mapId="1" xpath="/GFI-IZD-POD/IFP-GFI-IZD-POD_1000340/P1075333" xmlDataType="decimal"/>
    </xmlCellPr>
  </singleXmlCell>
  <singleXmlCell id="246" xr6:uid="{00000000-000C-0000-FFFF-FFFFF1000000}" r="H130" connectionId="0">
    <xmlCellPr id="1" xr6:uid="{00000000-0010-0000-F100-000001000000}" uniqueName="P1075334">
      <xmlPr mapId="1" xpath="/GFI-IZD-POD/IFP-GFI-IZD-POD_1000340/P1075334" xmlDataType="decimal"/>
    </xmlCellPr>
  </singleXmlCell>
  <singleXmlCell id="247" xr6:uid="{00000000-000C-0000-FFFF-FFFFF2000000}" r="I130" connectionId="0">
    <xmlCellPr id="1" xr6:uid="{00000000-0010-0000-F200-000001000000}" uniqueName="P1075335">
      <xmlPr mapId="1" xpath="/GFI-IZD-POD/IFP-GFI-IZD-POD_1000340/P1075335" xmlDataType="decimal"/>
    </xmlCellPr>
  </singleXmlCell>
  <singleXmlCell id="248" xr6:uid="{00000000-000C-0000-FFFF-FFFFF3000000}" r="H131" connectionId="0">
    <xmlCellPr id="1" xr6:uid="{00000000-0010-0000-F300-000001000000}" uniqueName="P1075336">
      <xmlPr mapId="1" xpath="/GFI-IZD-POD/IFP-GFI-IZD-POD_1000340/P1075336" xmlDataType="decimal"/>
    </xmlCellPr>
  </singleXmlCell>
  <singleXmlCell id="249" xr6:uid="{00000000-000C-0000-FFFF-FFFFF4000000}" r="I131" connectionId="0">
    <xmlCellPr id="1" xr6:uid="{00000000-0010-0000-F400-000001000000}" uniqueName="P1075337">
      <xmlPr mapId="1" xpath="/GFI-IZD-POD/IFP-GFI-IZD-POD_1000340/P1075337" xmlDataType="decimal"/>
    </xmlCellPr>
  </singleXmlCell>
  <singleXmlCell id="250" xr6:uid="{00000000-000C-0000-FFFF-FFFFF5000000}" r="H132" connectionId="0">
    <xmlCellPr id="1" xr6:uid="{00000000-0010-0000-F500-000001000000}" uniqueName="P1075338">
      <xmlPr mapId="1" xpath="/GFI-IZD-POD/IFP-GFI-IZD-POD_1000340/P1075338" xmlDataType="decimal"/>
    </xmlCellPr>
  </singleXmlCell>
  <singleXmlCell id="251" xr6:uid="{00000000-000C-0000-FFFF-FFFFF6000000}" r="I132" connectionId="0">
    <xmlCellPr id="1" xr6:uid="{00000000-0010-0000-F600-000001000000}" uniqueName="P1075339">
      <xmlPr mapId="1" xpath="/GFI-IZD-POD/IFP-GFI-IZD-POD_1000340/P1075339" xmlDataType="decimal"/>
    </xmlCellPr>
  </singleXmlCell>
  <singleXmlCell id="252" xr6:uid="{00000000-000C-0000-FFFF-FFFFF7000000}" r="H133" connectionId="0">
    <xmlCellPr id="1" xr6:uid="{00000000-0010-0000-F700-000001000000}" uniqueName="P1075340">
      <xmlPr mapId="1" xpath="/GFI-IZD-POD/IFP-GFI-IZD-POD_1000340/P1075340" xmlDataType="decimal"/>
    </xmlCellPr>
  </singleXmlCell>
  <singleXmlCell id="253" xr6:uid="{00000000-000C-0000-FFFF-FFFFF8000000}" r="I133" connectionId="0">
    <xmlCellPr id="1" xr6:uid="{00000000-0010-0000-F800-000001000000}" uniqueName="P1075341">
      <xmlPr mapId="1" xpath="/GFI-IZD-POD/IFP-GFI-IZD-POD_1000340/P1075341" xmlDataType="decimal"/>
    </xmlCellPr>
  </singleXmlCell>
  <singleXmlCell id="254" xr6:uid="{00000000-000C-0000-FFFF-FFFFF9000000}" r="H134" connectionId="0">
    <xmlCellPr id="1" xr6:uid="{00000000-0010-0000-F900-000001000000}" uniqueName="P1075342">
      <xmlPr mapId="1" xpath="/GFI-IZD-POD/IFP-GFI-IZD-POD_1000340/P1075342" xmlDataType="decimal"/>
    </xmlCellPr>
  </singleXmlCell>
  <singleXmlCell id="255" xr6:uid="{00000000-000C-0000-FFFF-FFFFFA000000}" r="I134" connectionId="0">
    <xmlCellPr id="1" xr6:uid="{00000000-0010-0000-FA00-000001000000}" uniqueName="P1075343">
      <xmlPr mapId="1" xpath="/GFI-IZD-POD/IFP-GFI-IZD-POD_100034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B000000}" r="H7" connectionId="0">
    <xmlCellPr id="1" xr6:uid="{00000000-0010-0000-FB00-000001000000}" uniqueName="P1076024">
      <xmlPr mapId="1" xpath="/GFI-IZD-POD/ISD-GFI-IZD-POD_1000341/P1076024" xmlDataType="decimal"/>
    </xmlCellPr>
  </singleXmlCell>
  <singleXmlCell id="257" xr6:uid="{00000000-000C-0000-FFFF-FFFFFC000000}" r="I7" connectionId="0">
    <xmlCellPr id="1" xr6:uid="{00000000-0010-0000-FC00-000001000000}" uniqueName="P1076032">
      <xmlPr mapId="1" xpath="/GFI-IZD-POD/ISD-GFI-IZD-POD_1000341/P1076032" xmlDataType="decimal"/>
    </xmlCellPr>
  </singleXmlCell>
  <singleXmlCell id="258" xr6:uid="{00000000-000C-0000-FFFF-FFFFFD000000}" r="H8" connectionId="0">
    <xmlCellPr id="1" xr6:uid="{00000000-0010-0000-FD00-000001000000}" uniqueName="P1076039">
      <xmlPr mapId="1" xpath="/GFI-IZD-POD/ISD-GFI-IZD-POD_1000341/P1076039" xmlDataType="decimal"/>
    </xmlCellPr>
  </singleXmlCell>
  <singleXmlCell id="259" xr6:uid="{00000000-000C-0000-FFFF-FFFFFE000000}" r="I8" connectionId="0">
    <xmlCellPr id="1" xr6:uid="{00000000-0010-0000-FE00-000001000000}" uniqueName="P1076041">
      <xmlPr mapId="1" xpath="/GFI-IZD-POD/ISD-GFI-IZD-POD_1000341/P1076041" xmlDataType="decimal"/>
    </xmlCellPr>
  </singleXmlCell>
  <singleXmlCell id="260" xr6:uid="{00000000-000C-0000-FFFF-FFFFFF000000}" r="H9" connectionId="0">
    <xmlCellPr id="1" xr6:uid="{00000000-0010-0000-FF00-000001000000}" uniqueName="P1076043">
      <xmlPr mapId="1" xpath="/GFI-IZD-POD/ISD-GFI-IZD-POD_1000341/P1076043" xmlDataType="decimal"/>
    </xmlCellPr>
  </singleXmlCell>
  <singleXmlCell id="261" xr6:uid="{00000000-000C-0000-FFFF-FFFF00010000}" r="I9" connectionId="0">
    <xmlCellPr id="1" xr6:uid="{00000000-0010-0000-0001-000001000000}" uniqueName="P1076046">
      <xmlPr mapId="1" xpath="/GFI-IZD-POD/ISD-GFI-IZD-POD_1000341/P1076046" xmlDataType="decimal"/>
    </xmlCellPr>
  </singleXmlCell>
  <singleXmlCell id="262" xr6:uid="{00000000-000C-0000-FFFF-FFFF01010000}" r="H10" connectionId="0">
    <xmlCellPr id="1" xr6:uid="{00000000-0010-0000-0101-000001000000}" uniqueName="P1076048">
      <xmlPr mapId="1" xpath="/GFI-IZD-POD/ISD-GFI-IZD-POD_1000341/P1076048" xmlDataType="decimal"/>
    </xmlCellPr>
  </singleXmlCell>
  <singleXmlCell id="263" xr6:uid="{00000000-000C-0000-FFFF-FFFF02010000}" r="I10" connectionId="0">
    <xmlCellPr id="1" xr6:uid="{00000000-0010-0000-0201-000001000000}" uniqueName="P1076052">
      <xmlPr mapId="1" xpath="/GFI-IZD-POD/ISD-GFI-IZD-POD_1000341/P1076052" xmlDataType="decimal"/>
    </xmlCellPr>
  </singleXmlCell>
  <singleXmlCell id="264" xr6:uid="{00000000-000C-0000-FFFF-FFFF03010000}" r="H11" connectionId="0">
    <xmlCellPr id="1" xr6:uid="{00000000-0010-0000-0301-000001000000}" uniqueName="P1076056">
      <xmlPr mapId="1" xpath="/GFI-IZD-POD/ISD-GFI-IZD-POD_1000341/P1076056" xmlDataType="decimal"/>
    </xmlCellPr>
  </singleXmlCell>
  <singleXmlCell id="265" xr6:uid="{00000000-000C-0000-FFFF-FFFF04010000}" r="I11" connectionId="0">
    <xmlCellPr id="1" xr6:uid="{00000000-0010-0000-0401-000001000000}" uniqueName="P1076058">
      <xmlPr mapId="1" xpath="/GFI-IZD-POD/ISD-GFI-IZD-POD_1000341/P1076058" xmlDataType="decimal"/>
    </xmlCellPr>
  </singleXmlCell>
  <singleXmlCell id="266" xr6:uid="{00000000-000C-0000-FFFF-FFFF05010000}" r="H12" connectionId="0">
    <xmlCellPr id="1" xr6:uid="{00000000-0010-0000-0501-000001000000}" uniqueName="P1076060">
      <xmlPr mapId="1" xpath="/GFI-IZD-POD/ISD-GFI-IZD-POD_1000341/P1076060" xmlDataType="decimal"/>
    </xmlCellPr>
  </singleXmlCell>
  <singleXmlCell id="267" xr6:uid="{00000000-000C-0000-FFFF-FFFF06010000}" r="I12" connectionId="0">
    <xmlCellPr id="1" xr6:uid="{00000000-0010-0000-0601-000001000000}" uniqueName="P1076062">
      <xmlPr mapId="1" xpath="/GFI-IZD-POD/ISD-GFI-IZD-POD_1000341/P1076062" xmlDataType="decimal"/>
    </xmlCellPr>
  </singleXmlCell>
  <singleXmlCell id="268" xr6:uid="{00000000-000C-0000-FFFF-FFFF07010000}" r="H13" connectionId="0">
    <xmlCellPr id="1" xr6:uid="{00000000-0010-0000-0701-000001000000}" uniqueName="P1076064">
      <xmlPr mapId="1" xpath="/GFI-IZD-POD/ISD-GFI-IZD-POD_1000341/P1076064" xmlDataType="decimal"/>
    </xmlCellPr>
  </singleXmlCell>
  <singleXmlCell id="269" xr6:uid="{00000000-000C-0000-FFFF-FFFF08010000}" r="I13" connectionId="0">
    <xmlCellPr id="1" xr6:uid="{00000000-0010-0000-0801-000001000000}" uniqueName="P1076066">
      <xmlPr mapId="1" xpath="/GFI-IZD-POD/ISD-GFI-IZD-POD_1000341/P1076066" xmlDataType="decimal"/>
    </xmlCellPr>
  </singleXmlCell>
  <singleXmlCell id="270" xr6:uid="{00000000-000C-0000-FFFF-FFFF09010000}" r="H14" connectionId="0">
    <xmlCellPr id="1" xr6:uid="{00000000-0010-0000-0901-000001000000}" uniqueName="P1076069">
      <xmlPr mapId="1" xpath="/GFI-IZD-POD/ISD-GFI-IZD-POD_1000341/P1076069" xmlDataType="decimal"/>
    </xmlCellPr>
  </singleXmlCell>
  <singleXmlCell id="271" xr6:uid="{00000000-000C-0000-FFFF-FFFF0A010000}" r="I14" connectionId="0">
    <xmlCellPr id="1" xr6:uid="{00000000-0010-0000-0A01-000001000000}" uniqueName="P1076071">
      <xmlPr mapId="1" xpath="/GFI-IZD-POD/ISD-GFI-IZD-POD_1000341/P1076071" xmlDataType="decimal"/>
    </xmlCellPr>
  </singleXmlCell>
  <singleXmlCell id="272" xr6:uid="{00000000-000C-0000-FFFF-FFFF0B010000}" r="H15" connectionId="0">
    <xmlCellPr id="1" xr6:uid="{00000000-0010-0000-0B01-000001000000}" uniqueName="P1076073">
      <xmlPr mapId="1" xpath="/GFI-IZD-POD/ISD-GFI-IZD-POD_1000341/P1076073" xmlDataType="decimal"/>
    </xmlCellPr>
  </singleXmlCell>
  <singleXmlCell id="273" xr6:uid="{00000000-000C-0000-FFFF-FFFF0C010000}" r="I15" connectionId="0">
    <xmlCellPr id="1" xr6:uid="{00000000-0010-0000-0C01-000001000000}" uniqueName="P1076076">
      <xmlPr mapId="1" xpath="/GFI-IZD-POD/ISD-GFI-IZD-POD_1000341/P1076076" xmlDataType="decimal"/>
    </xmlCellPr>
  </singleXmlCell>
  <singleXmlCell id="274" xr6:uid="{00000000-000C-0000-FFFF-FFFF0D010000}" r="H16" connectionId="0">
    <xmlCellPr id="1" xr6:uid="{00000000-0010-0000-0D01-000001000000}" uniqueName="P1076078">
      <xmlPr mapId="1" xpath="/GFI-IZD-POD/ISD-GFI-IZD-POD_1000341/P1076078" xmlDataType="decimal"/>
    </xmlCellPr>
  </singleXmlCell>
  <singleXmlCell id="275" xr6:uid="{00000000-000C-0000-FFFF-FFFF0E010000}" r="I16" connectionId="0">
    <xmlCellPr id="1" xr6:uid="{00000000-0010-0000-0E01-000001000000}" uniqueName="P1076080">
      <xmlPr mapId="1" xpath="/GFI-IZD-POD/ISD-GFI-IZD-POD_1000341/P1076080" xmlDataType="decimal"/>
    </xmlCellPr>
  </singleXmlCell>
  <singleXmlCell id="276" xr6:uid="{00000000-000C-0000-FFFF-FFFF0F010000}" r="H17" connectionId="0">
    <xmlCellPr id="1" xr6:uid="{00000000-0010-0000-0F01-000001000000}" uniqueName="P1076082">
      <xmlPr mapId="1" xpath="/GFI-IZD-POD/ISD-GFI-IZD-POD_1000341/P1076082" xmlDataType="decimal"/>
    </xmlCellPr>
  </singleXmlCell>
  <singleXmlCell id="277" xr6:uid="{00000000-000C-0000-FFFF-FFFF10010000}" r="I17" connectionId="0">
    <xmlCellPr id="1" xr6:uid="{00000000-0010-0000-1001-000001000000}" uniqueName="P1076084">
      <xmlPr mapId="1" xpath="/GFI-IZD-POD/ISD-GFI-IZD-POD_1000341/P1076084" xmlDataType="decimal"/>
    </xmlCellPr>
  </singleXmlCell>
  <singleXmlCell id="278" xr6:uid="{00000000-000C-0000-FFFF-FFFF11010000}" r="H18" connectionId="0">
    <xmlCellPr id="1" xr6:uid="{00000000-0010-0000-1101-000001000000}" uniqueName="P1076087">
      <xmlPr mapId="1" xpath="/GFI-IZD-POD/ISD-GFI-IZD-POD_1000341/P1076087" xmlDataType="decimal"/>
    </xmlCellPr>
  </singleXmlCell>
  <singleXmlCell id="279" xr6:uid="{00000000-000C-0000-FFFF-FFFF12010000}" r="I18" connectionId="0">
    <xmlCellPr id="1" xr6:uid="{00000000-0010-0000-1201-000001000000}" uniqueName="P1076090">
      <xmlPr mapId="1" xpath="/GFI-IZD-POD/ISD-GFI-IZD-POD_1000341/P1076090" xmlDataType="decimal"/>
    </xmlCellPr>
  </singleXmlCell>
  <singleXmlCell id="280" xr6:uid="{00000000-000C-0000-FFFF-FFFF13010000}" r="H19" connectionId="0">
    <xmlCellPr id="1" xr6:uid="{00000000-0010-0000-1301-000001000000}" uniqueName="P1076092">
      <xmlPr mapId="1" xpath="/GFI-IZD-POD/ISD-GFI-IZD-POD_1000341/P1076092" xmlDataType="decimal"/>
    </xmlCellPr>
  </singleXmlCell>
  <singleXmlCell id="281" xr6:uid="{00000000-000C-0000-FFFF-FFFF14010000}" r="I19" connectionId="0">
    <xmlCellPr id="1" xr6:uid="{00000000-0010-0000-1401-000001000000}" uniqueName="P1076094">
      <xmlPr mapId="1" xpath="/GFI-IZD-POD/ISD-GFI-IZD-POD_1000341/P1076094" xmlDataType="decimal"/>
    </xmlCellPr>
  </singleXmlCell>
  <singleXmlCell id="282" xr6:uid="{00000000-000C-0000-FFFF-FFFF15010000}" r="H20" connectionId="0">
    <xmlCellPr id="1" xr6:uid="{00000000-0010-0000-1501-000001000000}" uniqueName="P1076095">
      <xmlPr mapId="1" xpath="/GFI-IZD-POD/ISD-GFI-IZD-POD_1000341/P1076095" xmlDataType="decimal"/>
    </xmlCellPr>
  </singleXmlCell>
  <singleXmlCell id="283" xr6:uid="{00000000-000C-0000-FFFF-FFFF16010000}" r="I20" connectionId="0">
    <xmlCellPr id="1" xr6:uid="{00000000-0010-0000-1601-000001000000}" uniqueName="P1076098">
      <xmlPr mapId="1" xpath="/GFI-IZD-POD/ISD-GFI-IZD-POD_1000341/P1076098" xmlDataType="decimal"/>
    </xmlCellPr>
  </singleXmlCell>
  <singleXmlCell id="284" xr6:uid="{00000000-000C-0000-FFFF-FFFF17010000}" r="H21" connectionId="0">
    <xmlCellPr id="1" xr6:uid="{00000000-0010-0000-1701-000001000000}" uniqueName="P1076101">
      <xmlPr mapId="1" xpath="/GFI-IZD-POD/ISD-GFI-IZD-POD_1000341/P1076101" xmlDataType="decimal"/>
    </xmlCellPr>
  </singleXmlCell>
  <singleXmlCell id="285" xr6:uid="{00000000-000C-0000-FFFF-FFFF18010000}" r="I21" connectionId="0">
    <xmlCellPr id="1" xr6:uid="{00000000-0010-0000-1801-000001000000}" uniqueName="P1076103">
      <xmlPr mapId="1" xpath="/GFI-IZD-POD/ISD-GFI-IZD-POD_1000341/P1076103" xmlDataType="decimal"/>
    </xmlCellPr>
  </singleXmlCell>
  <singleXmlCell id="286" xr6:uid="{00000000-000C-0000-FFFF-FFFF19010000}" r="H22" connectionId="0">
    <xmlCellPr id="1" xr6:uid="{00000000-0010-0000-1901-000001000000}" uniqueName="P1076105">
      <xmlPr mapId="1" xpath="/GFI-IZD-POD/ISD-GFI-IZD-POD_1000341/P1076105" xmlDataType="decimal"/>
    </xmlCellPr>
  </singleXmlCell>
  <singleXmlCell id="287" xr6:uid="{00000000-000C-0000-FFFF-FFFF1A010000}" r="I22" connectionId="0">
    <xmlCellPr id="1" xr6:uid="{00000000-0010-0000-1A01-000001000000}" uniqueName="P1076107">
      <xmlPr mapId="1" xpath="/GFI-IZD-POD/ISD-GFI-IZD-POD_1000341/P1076107" xmlDataType="decimal"/>
    </xmlCellPr>
  </singleXmlCell>
  <singleXmlCell id="288" xr6:uid="{00000000-000C-0000-FFFF-FFFF1B010000}" r="H23" connectionId="0">
    <xmlCellPr id="1" xr6:uid="{00000000-0010-0000-1B01-000001000000}" uniqueName="P1076109">
      <xmlPr mapId="1" xpath="/GFI-IZD-POD/ISD-GFI-IZD-POD_1000341/P1076109" xmlDataType="decimal"/>
    </xmlCellPr>
  </singleXmlCell>
  <singleXmlCell id="289" xr6:uid="{00000000-000C-0000-FFFF-FFFF1C010000}" r="I23" connectionId="0">
    <xmlCellPr id="1" xr6:uid="{00000000-0010-0000-1C01-000001000000}" uniqueName="P1076111">
      <xmlPr mapId="1" xpath="/GFI-IZD-POD/ISD-GFI-IZD-POD_1000341/P1076111" xmlDataType="decimal"/>
    </xmlCellPr>
  </singleXmlCell>
  <singleXmlCell id="290" xr6:uid="{00000000-000C-0000-FFFF-FFFF1D010000}" r="H24" connectionId="0">
    <xmlCellPr id="1" xr6:uid="{00000000-0010-0000-1D01-000001000000}" uniqueName="P1076113">
      <xmlPr mapId="1" xpath="/GFI-IZD-POD/ISD-GFI-IZD-POD_1000341/P1076113" xmlDataType="decimal"/>
    </xmlCellPr>
  </singleXmlCell>
  <singleXmlCell id="291" xr6:uid="{00000000-000C-0000-FFFF-FFFF1E010000}" r="I24" connectionId="0">
    <xmlCellPr id="1" xr6:uid="{00000000-0010-0000-1E01-000001000000}" uniqueName="P1076115">
      <xmlPr mapId="1" xpath="/GFI-IZD-POD/ISD-GFI-IZD-POD_1000341/P1076115" xmlDataType="decimal"/>
    </xmlCellPr>
  </singleXmlCell>
  <singleXmlCell id="292" xr6:uid="{00000000-000C-0000-FFFF-FFFF1F010000}" r="H25" connectionId="0">
    <xmlCellPr id="1" xr6:uid="{00000000-0010-0000-1F01-000001000000}" uniqueName="P1076117">
      <xmlPr mapId="1" xpath="/GFI-IZD-POD/ISD-GFI-IZD-POD_1000341/P1076117" xmlDataType="decimal"/>
    </xmlCellPr>
  </singleXmlCell>
  <singleXmlCell id="293" xr6:uid="{00000000-000C-0000-FFFF-FFFF20010000}" r="I25" connectionId="0">
    <xmlCellPr id="1" xr6:uid="{00000000-0010-0000-2001-000001000000}" uniqueName="P1076122">
      <xmlPr mapId="1" xpath="/GFI-IZD-POD/ISD-GFI-IZD-POD_1000341/P1076122" xmlDataType="decimal"/>
    </xmlCellPr>
  </singleXmlCell>
  <singleXmlCell id="294" xr6:uid="{00000000-000C-0000-FFFF-FFFF21010000}" r="H26" connectionId="0">
    <xmlCellPr id="1" xr6:uid="{00000000-0010-0000-2101-000001000000}" uniqueName="P1076126">
      <xmlPr mapId="1" xpath="/GFI-IZD-POD/ISD-GFI-IZD-POD_1000341/P1076126" xmlDataType="decimal"/>
    </xmlCellPr>
  </singleXmlCell>
  <singleXmlCell id="295" xr6:uid="{00000000-000C-0000-FFFF-FFFF22010000}" r="I26" connectionId="0">
    <xmlCellPr id="1" xr6:uid="{00000000-0010-0000-2201-000001000000}" uniqueName="P1076128">
      <xmlPr mapId="1" xpath="/GFI-IZD-POD/ISD-GFI-IZD-POD_1000341/P1076128" xmlDataType="decimal"/>
    </xmlCellPr>
  </singleXmlCell>
  <singleXmlCell id="296" xr6:uid="{00000000-000C-0000-FFFF-FFFF23010000}" r="H27" connectionId="0">
    <xmlCellPr id="1" xr6:uid="{00000000-0010-0000-2301-000001000000}" uniqueName="P1076130">
      <xmlPr mapId="1" xpath="/GFI-IZD-POD/ISD-GFI-IZD-POD_1000341/P1076130" xmlDataType="decimal"/>
    </xmlCellPr>
  </singleXmlCell>
  <singleXmlCell id="297" xr6:uid="{00000000-000C-0000-FFFF-FFFF24010000}" r="I27" connectionId="0">
    <xmlCellPr id="1" xr6:uid="{00000000-0010-0000-2401-000001000000}" uniqueName="P1076132">
      <xmlPr mapId="1" xpath="/GFI-IZD-POD/ISD-GFI-IZD-POD_1000341/P1076132" xmlDataType="decimal"/>
    </xmlCellPr>
  </singleXmlCell>
  <singleXmlCell id="298" xr6:uid="{00000000-000C-0000-FFFF-FFFF25010000}" r="H28" connectionId="0">
    <xmlCellPr id="1" xr6:uid="{00000000-0010-0000-2501-000001000000}" uniqueName="P1076134">
      <xmlPr mapId="1" xpath="/GFI-IZD-POD/ISD-GFI-IZD-POD_1000341/P1076134" xmlDataType="decimal"/>
    </xmlCellPr>
  </singleXmlCell>
  <singleXmlCell id="299" xr6:uid="{00000000-000C-0000-FFFF-FFFF26010000}" r="I28" connectionId="0">
    <xmlCellPr id="1" xr6:uid="{00000000-0010-0000-2601-000001000000}" uniqueName="P1076136">
      <xmlPr mapId="1" xpath="/GFI-IZD-POD/ISD-GFI-IZD-POD_1000341/P1076136" xmlDataType="decimal"/>
    </xmlCellPr>
  </singleXmlCell>
  <singleXmlCell id="300" xr6:uid="{00000000-000C-0000-FFFF-FFFF27010000}" r="H29" connectionId="0">
    <xmlCellPr id="1" xr6:uid="{00000000-0010-0000-2701-000001000000}" uniqueName="P1076138">
      <xmlPr mapId="1" xpath="/GFI-IZD-POD/ISD-GFI-IZD-POD_1000341/P1076138" xmlDataType="decimal"/>
    </xmlCellPr>
  </singleXmlCell>
  <singleXmlCell id="301" xr6:uid="{00000000-000C-0000-FFFF-FFFF28010000}" r="I29" connectionId="0">
    <xmlCellPr id="1" xr6:uid="{00000000-0010-0000-2801-000001000000}" uniqueName="P1076140">
      <xmlPr mapId="1" xpath="/GFI-IZD-POD/ISD-GFI-IZD-POD_1000341/P1076140" xmlDataType="decimal"/>
    </xmlCellPr>
  </singleXmlCell>
  <singleXmlCell id="302" xr6:uid="{00000000-000C-0000-FFFF-FFFF29010000}" r="H30" connectionId="0">
    <xmlCellPr id="1" xr6:uid="{00000000-0010-0000-2901-000001000000}" uniqueName="P1076142">
      <xmlPr mapId="1" xpath="/GFI-IZD-POD/ISD-GFI-IZD-POD_1000341/P1076142" xmlDataType="decimal"/>
    </xmlCellPr>
  </singleXmlCell>
  <singleXmlCell id="303" xr6:uid="{00000000-000C-0000-FFFF-FFFF2A010000}" r="I30" connectionId="0">
    <xmlCellPr id="1" xr6:uid="{00000000-0010-0000-2A01-000001000000}" uniqueName="P1076144">
      <xmlPr mapId="1" xpath="/GFI-IZD-POD/ISD-GFI-IZD-POD_1000341/P1076144" xmlDataType="decimal"/>
    </xmlCellPr>
  </singleXmlCell>
  <singleXmlCell id="304" xr6:uid="{00000000-000C-0000-FFFF-FFFF2B010000}" r="H31" connectionId="0">
    <xmlCellPr id="1" xr6:uid="{00000000-0010-0000-2B01-000001000000}" uniqueName="P1076147">
      <xmlPr mapId="1" xpath="/GFI-IZD-POD/ISD-GFI-IZD-POD_1000341/P1076147" xmlDataType="decimal"/>
    </xmlCellPr>
  </singleXmlCell>
  <singleXmlCell id="305" xr6:uid="{00000000-000C-0000-FFFF-FFFF2C010000}" r="I31" connectionId="0">
    <xmlCellPr id="1" xr6:uid="{00000000-0010-0000-2C01-000001000000}" uniqueName="P1076150">
      <xmlPr mapId="1" xpath="/GFI-IZD-POD/ISD-GFI-IZD-POD_1000341/P1076150" xmlDataType="decimal"/>
    </xmlCellPr>
  </singleXmlCell>
  <singleXmlCell id="306" xr6:uid="{00000000-000C-0000-FFFF-FFFF2D010000}" r="H32" connectionId="0">
    <xmlCellPr id="1" xr6:uid="{00000000-0010-0000-2D01-000001000000}" uniqueName="P1076152">
      <xmlPr mapId="1" xpath="/GFI-IZD-POD/ISD-GFI-IZD-POD_1000341/P1076152" xmlDataType="decimal"/>
    </xmlCellPr>
  </singleXmlCell>
  <singleXmlCell id="307" xr6:uid="{00000000-000C-0000-FFFF-FFFF2E010000}" r="I32" connectionId="0">
    <xmlCellPr id="1" xr6:uid="{00000000-0010-0000-2E01-000001000000}" uniqueName="P1076154">
      <xmlPr mapId="1" xpath="/GFI-IZD-POD/ISD-GFI-IZD-POD_1000341/P1076154" xmlDataType="decimal"/>
    </xmlCellPr>
  </singleXmlCell>
  <singleXmlCell id="308" xr6:uid="{00000000-000C-0000-FFFF-FFFF2F010000}" r="H33" connectionId="0">
    <xmlCellPr id="1" xr6:uid="{00000000-0010-0000-2F01-000001000000}" uniqueName="P1076156">
      <xmlPr mapId="1" xpath="/GFI-IZD-POD/ISD-GFI-IZD-POD_1000341/P1076156" xmlDataType="decimal"/>
    </xmlCellPr>
  </singleXmlCell>
  <singleXmlCell id="309" xr6:uid="{00000000-000C-0000-FFFF-FFFF30010000}" r="I33" connectionId="0">
    <xmlCellPr id="1" xr6:uid="{00000000-0010-0000-3001-000001000000}" uniqueName="P1076158">
      <xmlPr mapId="1" xpath="/GFI-IZD-POD/ISD-GFI-IZD-POD_1000341/P1076158" xmlDataType="decimal"/>
    </xmlCellPr>
  </singleXmlCell>
  <singleXmlCell id="310" xr6:uid="{00000000-000C-0000-FFFF-FFFF31010000}" r="H34" connectionId="0">
    <xmlCellPr id="1" xr6:uid="{00000000-0010-0000-3101-000001000000}" uniqueName="P1076162">
      <xmlPr mapId="1" xpath="/GFI-IZD-POD/ISD-GFI-IZD-POD_1000341/P1076162" xmlDataType="decimal"/>
    </xmlCellPr>
  </singleXmlCell>
  <singleXmlCell id="311" xr6:uid="{00000000-000C-0000-FFFF-FFFF32010000}" r="I34" connectionId="0">
    <xmlCellPr id="1" xr6:uid="{00000000-0010-0000-3201-000001000000}" uniqueName="P1076164">
      <xmlPr mapId="1" xpath="/GFI-IZD-POD/ISD-GFI-IZD-POD_1000341/P1076164" xmlDataType="decimal"/>
    </xmlCellPr>
  </singleXmlCell>
  <singleXmlCell id="312" xr6:uid="{00000000-000C-0000-FFFF-FFFF33010000}" r="H35" connectionId="0">
    <xmlCellPr id="1" xr6:uid="{00000000-0010-0000-3301-000001000000}" uniqueName="P1076166">
      <xmlPr mapId="1" xpath="/GFI-IZD-POD/ISD-GFI-IZD-POD_1000341/P1076166" xmlDataType="decimal"/>
    </xmlCellPr>
  </singleXmlCell>
  <singleXmlCell id="313" xr6:uid="{00000000-000C-0000-FFFF-FFFF34010000}" r="I35" connectionId="0">
    <xmlCellPr id="1" xr6:uid="{00000000-0010-0000-3401-000001000000}" uniqueName="P1076168">
      <xmlPr mapId="1" xpath="/GFI-IZD-POD/ISD-GFI-IZD-POD_1000341/P1076168" xmlDataType="decimal"/>
    </xmlCellPr>
  </singleXmlCell>
  <singleXmlCell id="314" xr6:uid="{00000000-000C-0000-FFFF-FFFF35010000}" r="H36" connectionId="0">
    <xmlCellPr id="1" xr6:uid="{00000000-0010-0000-3501-000001000000}" uniqueName="P1076170">
      <xmlPr mapId="1" xpath="/GFI-IZD-POD/ISD-GFI-IZD-POD_1000341/P1076170" xmlDataType="decimal"/>
    </xmlCellPr>
  </singleXmlCell>
  <singleXmlCell id="315" xr6:uid="{00000000-000C-0000-FFFF-FFFF36010000}" r="I36" connectionId="0">
    <xmlCellPr id="1" xr6:uid="{00000000-0010-0000-3601-000001000000}" uniqueName="P1076173">
      <xmlPr mapId="1" xpath="/GFI-IZD-POD/ISD-GFI-IZD-POD_1000341/P1076173" xmlDataType="decimal"/>
    </xmlCellPr>
  </singleXmlCell>
  <singleXmlCell id="316" xr6:uid="{00000000-000C-0000-FFFF-FFFF37010000}" r="H37" connectionId="0">
    <xmlCellPr id="1" xr6:uid="{00000000-0010-0000-3701-000001000000}" uniqueName="P1076175">
      <xmlPr mapId="1" xpath="/GFI-IZD-POD/ISD-GFI-IZD-POD_1000341/P1076175" xmlDataType="decimal"/>
    </xmlCellPr>
  </singleXmlCell>
  <singleXmlCell id="317" xr6:uid="{00000000-000C-0000-FFFF-FFFF38010000}" r="I37" connectionId="0">
    <xmlCellPr id="1" xr6:uid="{00000000-0010-0000-3801-000001000000}" uniqueName="P1076178">
      <xmlPr mapId="1" xpath="/GFI-IZD-POD/ISD-GFI-IZD-POD_1000341/P1076178" xmlDataType="decimal"/>
    </xmlCellPr>
  </singleXmlCell>
  <singleXmlCell id="318" xr6:uid="{00000000-000C-0000-FFFF-FFFF39010000}" r="H38" connectionId="0">
    <xmlCellPr id="1" xr6:uid="{00000000-0010-0000-3901-000001000000}" uniqueName="P1076180">
      <xmlPr mapId="1" xpath="/GFI-IZD-POD/ISD-GFI-IZD-POD_1000341/P1076180" xmlDataType="decimal"/>
    </xmlCellPr>
  </singleXmlCell>
  <singleXmlCell id="319" xr6:uid="{00000000-000C-0000-FFFF-FFFF3A010000}" r="I38" connectionId="0">
    <xmlCellPr id="1" xr6:uid="{00000000-0010-0000-3A01-000001000000}" uniqueName="P1076182">
      <xmlPr mapId="1" xpath="/GFI-IZD-POD/ISD-GFI-IZD-POD_1000341/P1076182" xmlDataType="decimal"/>
    </xmlCellPr>
  </singleXmlCell>
  <singleXmlCell id="320" xr6:uid="{00000000-000C-0000-FFFF-FFFF3B010000}" r="H39" connectionId="0">
    <xmlCellPr id="1" xr6:uid="{00000000-0010-0000-3B01-000001000000}" uniqueName="P1076234">
      <xmlPr mapId="1" xpath="/GFI-IZD-POD/ISD-GFI-IZD-POD_1000341/P1076234" xmlDataType="decimal"/>
    </xmlCellPr>
  </singleXmlCell>
  <singleXmlCell id="321" xr6:uid="{00000000-000C-0000-FFFF-FFFF3C010000}" r="I39" connectionId="0">
    <xmlCellPr id="1" xr6:uid="{00000000-0010-0000-3C01-000001000000}" uniqueName="P1076236">
      <xmlPr mapId="1" xpath="/GFI-IZD-POD/ISD-GFI-IZD-POD_1000341/P1076236" xmlDataType="decimal"/>
    </xmlCellPr>
  </singleXmlCell>
  <singleXmlCell id="322" xr6:uid="{00000000-000C-0000-FFFF-FFFF3D010000}" r="H40" connectionId="0">
    <xmlCellPr id="1" xr6:uid="{00000000-0010-0000-3D01-000001000000}" uniqueName="P1076240">
      <xmlPr mapId="1" xpath="/GFI-IZD-POD/ISD-GFI-IZD-POD_1000341/P1076240" xmlDataType="decimal"/>
    </xmlCellPr>
  </singleXmlCell>
  <singleXmlCell id="323" xr6:uid="{00000000-000C-0000-FFFF-FFFF3E010000}" r="I40" connectionId="0">
    <xmlCellPr id="1" xr6:uid="{00000000-0010-0000-3E01-000001000000}" uniqueName="P1076243">
      <xmlPr mapId="1" xpath="/GFI-IZD-POD/ISD-GFI-IZD-POD_1000341/P1076243" xmlDataType="decimal"/>
    </xmlCellPr>
  </singleXmlCell>
  <singleXmlCell id="324" xr6:uid="{00000000-000C-0000-FFFF-FFFF3F010000}" r="H41" connectionId="0">
    <xmlCellPr id="1" xr6:uid="{00000000-0010-0000-3F01-000001000000}" uniqueName="P1076245">
      <xmlPr mapId="1" xpath="/GFI-IZD-POD/ISD-GFI-IZD-POD_1000341/P1076245" xmlDataType="decimal"/>
    </xmlCellPr>
  </singleXmlCell>
  <singleXmlCell id="325" xr6:uid="{00000000-000C-0000-FFFF-FFFF40010000}" r="I41" connectionId="0">
    <xmlCellPr id="1" xr6:uid="{00000000-0010-0000-4001-000001000000}" uniqueName="P1076247">
      <xmlPr mapId="1" xpath="/GFI-IZD-POD/ISD-GFI-IZD-POD_1000341/P1076247" xmlDataType="decimal"/>
    </xmlCellPr>
  </singleXmlCell>
  <singleXmlCell id="326" xr6:uid="{00000000-000C-0000-FFFF-FFFF41010000}" r="H42" connectionId="0">
    <xmlCellPr id="1" xr6:uid="{00000000-0010-0000-4101-000001000000}" uniqueName="P1076249">
      <xmlPr mapId="1" xpath="/GFI-IZD-POD/ISD-GFI-IZD-POD_1000341/P1076249" xmlDataType="decimal"/>
    </xmlCellPr>
  </singleXmlCell>
  <singleXmlCell id="327" xr6:uid="{00000000-000C-0000-FFFF-FFFF42010000}" r="I42" connectionId="0">
    <xmlCellPr id="1" xr6:uid="{00000000-0010-0000-4201-000001000000}" uniqueName="P1076251">
      <xmlPr mapId="1" xpath="/GFI-IZD-POD/ISD-GFI-IZD-POD_1000341/P1076251" xmlDataType="decimal"/>
    </xmlCellPr>
  </singleXmlCell>
  <singleXmlCell id="328" xr6:uid="{00000000-000C-0000-FFFF-FFFF43010000}" r="H43" connectionId="0">
    <xmlCellPr id="1" xr6:uid="{00000000-0010-0000-4301-000001000000}" uniqueName="P1076253">
      <xmlPr mapId="1" xpath="/GFI-IZD-POD/ISD-GFI-IZD-POD_1000341/P1076253" xmlDataType="decimal"/>
    </xmlCellPr>
  </singleXmlCell>
  <singleXmlCell id="329" xr6:uid="{00000000-000C-0000-FFFF-FFFF44010000}" r="I43" connectionId="0">
    <xmlCellPr id="1" xr6:uid="{00000000-0010-0000-4401-000001000000}" uniqueName="P1076255">
      <xmlPr mapId="1" xpath="/GFI-IZD-POD/ISD-GFI-IZD-POD_1000341/P1076255" xmlDataType="decimal"/>
    </xmlCellPr>
  </singleXmlCell>
  <singleXmlCell id="330" xr6:uid="{00000000-000C-0000-FFFF-FFFF45010000}" r="H44" connectionId="0">
    <xmlCellPr id="1" xr6:uid="{00000000-0010-0000-4501-000001000000}" uniqueName="P1076257">
      <xmlPr mapId="1" xpath="/GFI-IZD-POD/ISD-GFI-IZD-POD_1000341/P1076257" xmlDataType="decimal"/>
    </xmlCellPr>
  </singleXmlCell>
  <singleXmlCell id="331" xr6:uid="{00000000-000C-0000-FFFF-FFFF46010000}" r="I44" connectionId="0">
    <xmlCellPr id="1" xr6:uid="{00000000-0010-0000-4601-000001000000}" uniqueName="P1076259">
      <xmlPr mapId="1" xpath="/GFI-IZD-POD/ISD-GFI-IZD-POD_1000341/P1076259" xmlDataType="decimal"/>
    </xmlCellPr>
  </singleXmlCell>
  <singleXmlCell id="332" xr6:uid="{00000000-000C-0000-FFFF-FFFF47010000}" r="H45" connectionId="0">
    <xmlCellPr id="1" xr6:uid="{00000000-0010-0000-4701-000001000000}" uniqueName="P1076262">
      <xmlPr mapId="1" xpath="/GFI-IZD-POD/ISD-GFI-IZD-POD_1000341/P1076262" xmlDataType="decimal"/>
    </xmlCellPr>
  </singleXmlCell>
  <singleXmlCell id="333" xr6:uid="{00000000-000C-0000-FFFF-FFFF48010000}" r="I45" connectionId="0">
    <xmlCellPr id="1" xr6:uid="{00000000-0010-0000-4801-000001000000}" uniqueName="P1076264">
      <xmlPr mapId="1" xpath="/GFI-IZD-POD/ISD-GFI-IZD-POD_1000341/P1076264" xmlDataType="decimal"/>
    </xmlCellPr>
  </singleXmlCell>
  <singleXmlCell id="334" xr6:uid="{00000000-000C-0000-FFFF-FFFF49010000}" r="H46" connectionId="0">
    <xmlCellPr id="1" xr6:uid="{00000000-0010-0000-4901-000001000000}" uniqueName="P1076274">
      <xmlPr mapId="1" xpath="/GFI-IZD-POD/ISD-GFI-IZD-POD_1000341/P1076274" xmlDataType="decimal"/>
    </xmlCellPr>
  </singleXmlCell>
  <singleXmlCell id="335" xr6:uid="{00000000-000C-0000-FFFF-FFFF4A010000}" r="I46" connectionId="0">
    <xmlCellPr id="1" xr6:uid="{00000000-0010-0000-4A01-000001000000}" uniqueName="P1076276">
      <xmlPr mapId="1" xpath="/GFI-IZD-POD/ISD-GFI-IZD-POD_1000341/P1076276" xmlDataType="decimal"/>
    </xmlCellPr>
  </singleXmlCell>
  <singleXmlCell id="336" xr6:uid="{00000000-000C-0000-FFFF-FFFF4B010000}" r="H47" connectionId="0">
    <xmlCellPr id="1" xr6:uid="{00000000-0010-0000-4B01-000001000000}" uniqueName="P1076278">
      <xmlPr mapId="1" xpath="/GFI-IZD-POD/ISD-GFI-IZD-POD_1000341/P1076278" xmlDataType="decimal"/>
    </xmlCellPr>
  </singleXmlCell>
  <singleXmlCell id="337" xr6:uid="{00000000-000C-0000-FFFF-FFFF4C010000}" r="I47" connectionId="0">
    <xmlCellPr id="1" xr6:uid="{00000000-0010-0000-4C01-000001000000}" uniqueName="P1076280">
      <xmlPr mapId="1" xpath="/GFI-IZD-POD/ISD-GFI-IZD-POD_1000341/P1076280" xmlDataType="decimal"/>
    </xmlCellPr>
  </singleXmlCell>
  <singleXmlCell id="338" xr6:uid="{00000000-000C-0000-FFFF-FFFF4D010000}" r="H48" connectionId="0">
    <xmlCellPr id="1" xr6:uid="{00000000-0010-0000-4D01-000001000000}" uniqueName="P1076281">
      <xmlPr mapId="1" xpath="/GFI-IZD-POD/ISD-GFI-IZD-POD_1000341/P1076281" xmlDataType="decimal"/>
    </xmlCellPr>
  </singleXmlCell>
  <singleXmlCell id="339" xr6:uid="{00000000-000C-0000-FFFF-FFFF4E010000}" r="I48" connectionId="0">
    <xmlCellPr id="1" xr6:uid="{00000000-0010-0000-4E01-000001000000}" uniqueName="P1076282">
      <xmlPr mapId="1" xpath="/GFI-IZD-POD/ISD-GFI-IZD-POD_1000341/P1076282" xmlDataType="decimal"/>
    </xmlCellPr>
  </singleXmlCell>
  <singleXmlCell id="340" xr6:uid="{00000000-000C-0000-FFFF-FFFF4F010000}" r="H49" connectionId="0">
    <xmlCellPr id="1" xr6:uid="{00000000-0010-0000-4F01-000001000000}" uniqueName="P1076283">
      <xmlPr mapId="1" xpath="/GFI-IZD-POD/ISD-GFI-IZD-POD_1000341/P1076283" xmlDataType="decimal"/>
    </xmlCellPr>
  </singleXmlCell>
  <singleXmlCell id="341" xr6:uid="{00000000-000C-0000-FFFF-FFFF50010000}" r="I49" connectionId="0">
    <xmlCellPr id="1" xr6:uid="{00000000-0010-0000-5001-000001000000}" uniqueName="P1076284">
      <xmlPr mapId="1" xpath="/GFI-IZD-POD/ISD-GFI-IZD-POD_1000341/P1076284" xmlDataType="decimal"/>
    </xmlCellPr>
  </singleXmlCell>
  <singleXmlCell id="342" xr6:uid="{00000000-000C-0000-FFFF-FFFF51010000}" r="H50" connectionId="0">
    <xmlCellPr id="1" xr6:uid="{00000000-0010-0000-5101-000001000000}" uniqueName="P1076285">
      <xmlPr mapId="1" xpath="/GFI-IZD-POD/ISD-GFI-IZD-POD_1000341/P1076285" xmlDataType="decimal"/>
    </xmlCellPr>
  </singleXmlCell>
  <singleXmlCell id="343" xr6:uid="{00000000-000C-0000-FFFF-FFFF52010000}" r="I50" connectionId="0">
    <xmlCellPr id="1" xr6:uid="{00000000-0010-0000-5201-000001000000}" uniqueName="P1076286">
      <xmlPr mapId="1" xpath="/GFI-IZD-POD/ISD-GFI-IZD-POD_1000341/P1076286" xmlDataType="decimal"/>
    </xmlCellPr>
  </singleXmlCell>
  <singleXmlCell id="344" xr6:uid="{00000000-000C-0000-FFFF-FFFF53010000}" r="H51" connectionId="0">
    <xmlCellPr id="1" xr6:uid="{00000000-0010-0000-5301-000001000000}" uniqueName="P1076287">
      <xmlPr mapId="1" xpath="/GFI-IZD-POD/ISD-GFI-IZD-POD_1000341/P1076287" xmlDataType="decimal"/>
    </xmlCellPr>
  </singleXmlCell>
  <singleXmlCell id="345" xr6:uid="{00000000-000C-0000-FFFF-FFFF54010000}" r="I51" connectionId="0">
    <xmlCellPr id="1" xr6:uid="{00000000-0010-0000-5401-000001000000}" uniqueName="P1076288">
      <xmlPr mapId="1" xpath="/GFI-IZD-POD/ISD-GFI-IZD-POD_1000341/P1076288" xmlDataType="decimal"/>
    </xmlCellPr>
  </singleXmlCell>
  <singleXmlCell id="346" xr6:uid="{00000000-000C-0000-FFFF-FFFF55010000}" r="H52" connectionId="0">
    <xmlCellPr id="1" xr6:uid="{00000000-0010-0000-5501-000001000000}" uniqueName="P1076289">
      <xmlPr mapId="1" xpath="/GFI-IZD-POD/ISD-GFI-IZD-POD_1000341/P1076289" xmlDataType="decimal"/>
    </xmlCellPr>
  </singleXmlCell>
  <singleXmlCell id="347" xr6:uid="{00000000-000C-0000-FFFF-FFFF56010000}" r="I52" connectionId="0">
    <xmlCellPr id="1" xr6:uid="{00000000-0010-0000-5601-000001000000}" uniqueName="P1076291">
      <xmlPr mapId="1" xpath="/GFI-IZD-POD/ISD-GFI-IZD-POD_1000341/P1076291" xmlDataType="decimal"/>
    </xmlCellPr>
  </singleXmlCell>
  <singleXmlCell id="348" xr6:uid="{00000000-000C-0000-FFFF-FFFF57010000}" r="H53" connectionId="0">
    <xmlCellPr id="1" xr6:uid="{00000000-0010-0000-5701-000001000000}" uniqueName="P1076293">
      <xmlPr mapId="1" xpath="/GFI-IZD-POD/ISD-GFI-IZD-POD_1000341/P1076293" xmlDataType="decimal"/>
    </xmlCellPr>
  </singleXmlCell>
  <singleXmlCell id="349" xr6:uid="{00000000-000C-0000-FFFF-FFFF58010000}" r="I53" connectionId="0">
    <xmlCellPr id="1" xr6:uid="{00000000-0010-0000-5801-000001000000}" uniqueName="P1076295">
      <xmlPr mapId="1" xpath="/GFI-IZD-POD/ISD-GFI-IZD-POD_1000341/P1076295" xmlDataType="decimal"/>
    </xmlCellPr>
  </singleXmlCell>
  <singleXmlCell id="350" xr6:uid="{00000000-000C-0000-FFFF-FFFF59010000}" r="H54" connectionId="0">
    <xmlCellPr id="1" xr6:uid="{00000000-0010-0000-5901-000001000000}" uniqueName="P1076297">
      <xmlPr mapId="1" xpath="/GFI-IZD-POD/ISD-GFI-IZD-POD_1000341/P1076297" xmlDataType="decimal"/>
    </xmlCellPr>
  </singleXmlCell>
  <singleXmlCell id="351" xr6:uid="{00000000-000C-0000-FFFF-FFFF5A010000}" r="I54" connectionId="0">
    <xmlCellPr id="1" xr6:uid="{00000000-0010-0000-5A01-000001000000}" uniqueName="P1076299">
      <xmlPr mapId="1" xpath="/GFI-IZD-POD/ISD-GFI-IZD-POD_1000341/P1076299" xmlDataType="decimal"/>
    </xmlCellPr>
  </singleXmlCell>
  <singleXmlCell id="352" xr6:uid="{00000000-000C-0000-FFFF-FFFF5B010000}" r="H55" connectionId="0">
    <xmlCellPr id="1" xr6:uid="{00000000-0010-0000-5B01-000001000000}" uniqueName="P1076301">
      <xmlPr mapId="1" xpath="/GFI-IZD-POD/ISD-GFI-IZD-POD_1000341/P1076301" xmlDataType="decimal"/>
    </xmlCellPr>
  </singleXmlCell>
  <singleXmlCell id="353" xr6:uid="{00000000-000C-0000-FFFF-FFFF5C010000}" r="I55" connectionId="0">
    <xmlCellPr id="1" xr6:uid="{00000000-0010-0000-5C01-000001000000}" uniqueName="P1076303">
      <xmlPr mapId="1" xpath="/GFI-IZD-POD/ISD-GFI-IZD-POD_1000341/P1076303" xmlDataType="decimal"/>
    </xmlCellPr>
  </singleXmlCell>
  <singleXmlCell id="354" xr6:uid="{00000000-000C-0000-FFFF-FFFF5D010000}" r="H56" connectionId="0">
    <xmlCellPr id="1" xr6:uid="{00000000-0010-0000-5D01-000001000000}" uniqueName="P1076315">
      <xmlPr mapId="1" xpath="/GFI-IZD-POD/ISD-GFI-IZD-POD_1000341/P1076315" xmlDataType="decimal"/>
    </xmlCellPr>
  </singleXmlCell>
  <singleXmlCell id="355" xr6:uid="{00000000-000C-0000-FFFF-FFFF5E010000}" r="I56" connectionId="0">
    <xmlCellPr id="1" xr6:uid="{00000000-0010-0000-5E01-000001000000}" uniqueName="P1076317">
      <xmlPr mapId="1" xpath="/GFI-IZD-POD/ISD-GFI-IZD-POD_1000341/P1076317" xmlDataType="decimal"/>
    </xmlCellPr>
  </singleXmlCell>
  <singleXmlCell id="356" xr6:uid="{00000000-000C-0000-FFFF-FFFF5F010000}" r="H57" connectionId="0">
    <xmlCellPr id="1" xr6:uid="{00000000-0010-0000-5F01-000001000000}" uniqueName="P1076322">
      <xmlPr mapId="1" xpath="/GFI-IZD-POD/ISD-GFI-IZD-POD_1000341/P1076322" xmlDataType="decimal"/>
    </xmlCellPr>
  </singleXmlCell>
  <singleXmlCell id="357" xr6:uid="{00000000-000C-0000-FFFF-FFFF60010000}" r="I57" connectionId="0">
    <xmlCellPr id="1" xr6:uid="{00000000-0010-0000-6001-000001000000}" uniqueName="P1076324">
      <xmlPr mapId="1" xpath="/GFI-IZD-POD/ISD-GFI-IZD-POD_1000341/P1076324" xmlDataType="decimal"/>
    </xmlCellPr>
  </singleXmlCell>
  <singleXmlCell id="358" xr6:uid="{00000000-000C-0000-FFFF-FFFF61010000}" r="H58" connectionId="0">
    <xmlCellPr id="1" xr6:uid="{00000000-0010-0000-6101-000001000000}" uniqueName="P1076326">
      <xmlPr mapId="1" xpath="/GFI-IZD-POD/ISD-GFI-IZD-POD_1000341/P1076326" xmlDataType="decimal"/>
    </xmlCellPr>
  </singleXmlCell>
  <singleXmlCell id="359" xr6:uid="{00000000-000C-0000-FFFF-FFFF62010000}" r="I58" connectionId="0">
    <xmlCellPr id="1" xr6:uid="{00000000-0010-0000-6201-000001000000}" uniqueName="P1076330">
      <xmlPr mapId="1" xpath="/GFI-IZD-POD/ISD-GFI-IZD-POD_1000341/P1076330" xmlDataType="decimal"/>
    </xmlCellPr>
  </singleXmlCell>
  <singleXmlCell id="360" xr6:uid="{00000000-000C-0000-FFFF-FFFF63010000}" r="H59" connectionId="0">
    <xmlCellPr id="1" xr6:uid="{00000000-0010-0000-6301-000001000000}" uniqueName="P1076331">
      <xmlPr mapId="1" xpath="/GFI-IZD-POD/ISD-GFI-IZD-POD_1000341/P1076331" xmlDataType="decimal"/>
    </xmlCellPr>
  </singleXmlCell>
  <singleXmlCell id="361" xr6:uid="{00000000-000C-0000-FFFF-FFFF64010000}" r="I59" connectionId="0">
    <xmlCellPr id="1" xr6:uid="{00000000-0010-0000-6401-000001000000}" uniqueName="P1076332">
      <xmlPr mapId="1" xpath="/GFI-IZD-POD/ISD-GFI-IZD-POD_1000341/P1076332" xmlDataType="decimal"/>
    </xmlCellPr>
  </singleXmlCell>
  <singleXmlCell id="362" xr6:uid="{00000000-000C-0000-FFFF-FFFF65010000}" r="H60" connectionId="0">
    <xmlCellPr id="1" xr6:uid="{00000000-0010-0000-6501-000001000000}" uniqueName="P1076333">
      <xmlPr mapId="1" xpath="/GFI-IZD-POD/ISD-GFI-IZD-POD_1000341/P1076333" xmlDataType="decimal"/>
    </xmlCellPr>
  </singleXmlCell>
  <singleXmlCell id="363" xr6:uid="{00000000-000C-0000-FFFF-FFFF66010000}" r="I60" connectionId="0">
    <xmlCellPr id="1" xr6:uid="{00000000-0010-0000-6601-000001000000}" uniqueName="P1076334">
      <xmlPr mapId="1" xpath="/GFI-IZD-POD/ISD-GFI-IZD-POD_1000341/P1076334" xmlDataType="decimal"/>
    </xmlCellPr>
  </singleXmlCell>
  <singleXmlCell id="364" xr6:uid="{00000000-000C-0000-FFFF-FFFF67010000}" r="H61" connectionId="0">
    <xmlCellPr id="1" xr6:uid="{00000000-0010-0000-6701-000001000000}" uniqueName="P1076335">
      <xmlPr mapId="1" xpath="/GFI-IZD-POD/ISD-GFI-IZD-POD_1000341/P1076335" xmlDataType="decimal"/>
    </xmlCellPr>
  </singleXmlCell>
  <singleXmlCell id="365" xr6:uid="{00000000-000C-0000-FFFF-FFFF68010000}" r="I61" connectionId="0">
    <xmlCellPr id="1" xr6:uid="{00000000-0010-0000-6801-000001000000}" uniqueName="P1076336">
      <xmlPr mapId="1" xpath="/GFI-IZD-POD/ISD-GFI-IZD-POD_1000341/P1076336" xmlDataType="decimal"/>
    </xmlCellPr>
  </singleXmlCell>
  <singleXmlCell id="366" xr6:uid="{00000000-000C-0000-FFFF-FFFF69010000}" r="H62" connectionId="0">
    <xmlCellPr id="1" xr6:uid="{00000000-0010-0000-6901-000001000000}" uniqueName="P1076337">
      <xmlPr mapId="1" xpath="/GFI-IZD-POD/ISD-GFI-IZD-POD_1000341/P1076337" xmlDataType="decimal"/>
    </xmlCellPr>
  </singleXmlCell>
  <singleXmlCell id="367" xr6:uid="{00000000-000C-0000-FFFF-FFFF6A010000}" r="I62" connectionId="0">
    <xmlCellPr id="1" xr6:uid="{00000000-0010-0000-6A01-000001000000}" uniqueName="P1076338">
      <xmlPr mapId="1" xpath="/GFI-IZD-POD/ISD-GFI-IZD-POD_1000341/P1076338" xmlDataType="decimal"/>
    </xmlCellPr>
  </singleXmlCell>
  <singleXmlCell id="368" xr6:uid="{00000000-000C-0000-FFFF-FFFF6B010000}" r="H63" connectionId="0">
    <xmlCellPr id="1" xr6:uid="{00000000-0010-0000-6B01-000001000000}" uniqueName="P1076339">
      <xmlPr mapId="1" xpath="/GFI-IZD-POD/ISD-GFI-IZD-POD_1000341/P1076339" xmlDataType="decimal"/>
    </xmlCellPr>
  </singleXmlCell>
  <singleXmlCell id="369" xr6:uid="{00000000-000C-0000-FFFF-FFFF6C010000}" r="I63" connectionId="0">
    <xmlCellPr id="1" xr6:uid="{00000000-0010-0000-6C01-000001000000}" uniqueName="P1076340">
      <xmlPr mapId="1" xpath="/GFI-IZD-POD/ISD-GFI-IZD-POD_1000341/P1076340" xmlDataType="decimal"/>
    </xmlCellPr>
  </singleXmlCell>
  <singleXmlCell id="370" xr6:uid="{00000000-000C-0000-FFFF-FFFF6D010000}" r="H64" connectionId="0">
    <xmlCellPr id="1" xr6:uid="{00000000-0010-0000-6D01-000001000000}" uniqueName="P1076341">
      <xmlPr mapId="1" xpath="/GFI-IZD-POD/ISD-GFI-IZD-POD_1000341/P1076341" xmlDataType="decimal"/>
    </xmlCellPr>
  </singleXmlCell>
  <singleXmlCell id="371" xr6:uid="{00000000-000C-0000-FFFF-FFFF6E010000}" r="I64" connectionId="0">
    <xmlCellPr id="1" xr6:uid="{00000000-0010-0000-6E01-000001000000}" uniqueName="P1076342">
      <xmlPr mapId="1" xpath="/GFI-IZD-POD/ISD-GFI-IZD-POD_1000341/P1076342" xmlDataType="decimal"/>
    </xmlCellPr>
  </singleXmlCell>
  <singleXmlCell id="372" xr6:uid="{00000000-000C-0000-FFFF-FFFF6F010000}" r="H65" connectionId="0">
    <xmlCellPr id="1" xr6:uid="{00000000-0010-0000-6F01-000001000000}" uniqueName="P1076343">
      <xmlPr mapId="1" xpath="/GFI-IZD-POD/ISD-GFI-IZD-POD_1000341/P1076343" xmlDataType="decimal"/>
    </xmlCellPr>
  </singleXmlCell>
  <singleXmlCell id="373" xr6:uid="{00000000-000C-0000-FFFF-FFFF70010000}" r="I65" connectionId="0">
    <xmlCellPr id="1" xr6:uid="{00000000-0010-0000-7001-000001000000}" uniqueName="P1076344">
      <xmlPr mapId="1" xpath="/GFI-IZD-POD/ISD-GFI-IZD-POD_1000341/P1076344" xmlDataType="decimal"/>
    </xmlCellPr>
  </singleXmlCell>
  <singleXmlCell id="374" xr6:uid="{00000000-000C-0000-FFFF-FFFF71010000}" r="H66" connectionId="0">
    <xmlCellPr id="1" xr6:uid="{00000000-0010-0000-7101-000001000000}" uniqueName="P1076345">
      <xmlPr mapId="1" xpath="/GFI-IZD-POD/ISD-GFI-IZD-POD_1000341/P1076345" xmlDataType="decimal"/>
    </xmlCellPr>
  </singleXmlCell>
  <singleXmlCell id="375" xr6:uid="{00000000-000C-0000-FFFF-FFFF72010000}" r="I66" connectionId="0">
    <xmlCellPr id="1" xr6:uid="{00000000-0010-0000-7201-000001000000}" uniqueName="P1076346">
      <xmlPr mapId="1" xpath="/GFI-IZD-POD/ISD-GFI-IZD-POD_1000341/P1076346" xmlDataType="decimal"/>
    </xmlCellPr>
  </singleXmlCell>
  <singleXmlCell id="376" xr6:uid="{00000000-000C-0000-FFFF-FFFF73010000}" r="H67" connectionId="0">
    <xmlCellPr id="1" xr6:uid="{00000000-0010-0000-7301-000001000000}" uniqueName="P1076347">
      <xmlPr mapId="1" xpath="/GFI-IZD-POD/ISD-GFI-IZD-POD_1000341/P1076347" xmlDataType="decimal"/>
    </xmlCellPr>
  </singleXmlCell>
  <singleXmlCell id="377" xr6:uid="{00000000-000C-0000-FFFF-FFFF74010000}" r="I67" connectionId="0">
    <xmlCellPr id="1" xr6:uid="{00000000-0010-0000-7401-000001000000}" uniqueName="P1076348">
      <xmlPr mapId="1" xpath="/GFI-IZD-POD/ISD-GFI-IZD-POD_1000341/P1076348" xmlDataType="decimal"/>
    </xmlCellPr>
  </singleXmlCell>
  <singleXmlCell id="378" xr6:uid="{00000000-000C-0000-FFFF-FFFF75010000}" r="H69" connectionId="0">
    <xmlCellPr id="1" xr6:uid="{00000000-0010-0000-7501-000001000000}" uniqueName="P1076349">
      <xmlPr mapId="1" xpath="/GFI-IZD-POD/ISD-GFI-IZD-POD_1000341/P1076349" xmlDataType="decimal"/>
    </xmlCellPr>
  </singleXmlCell>
  <singleXmlCell id="379" xr6:uid="{00000000-000C-0000-FFFF-FFFF76010000}" r="I69" connectionId="0">
    <xmlCellPr id="1" xr6:uid="{00000000-0010-0000-7601-000001000000}" uniqueName="P1076350">
      <xmlPr mapId="1" xpath="/GFI-IZD-POD/ISD-GFI-IZD-POD_1000341/P1076350" xmlDataType="decimal"/>
    </xmlCellPr>
  </singleXmlCell>
  <singleXmlCell id="380" xr6:uid="{00000000-000C-0000-FFFF-FFFF77010000}" r="H70" connectionId="0">
    <xmlCellPr id="1" xr6:uid="{00000000-0010-0000-7701-000001000000}" uniqueName="P1076351">
      <xmlPr mapId="1" xpath="/GFI-IZD-POD/ISD-GFI-IZD-POD_1000341/P1076351" xmlDataType="decimal"/>
    </xmlCellPr>
  </singleXmlCell>
  <singleXmlCell id="381" xr6:uid="{00000000-000C-0000-FFFF-FFFF78010000}" r="I70" connectionId="0">
    <xmlCellPr id="1" xr6:uid="{00000000-0010-0000-7801-000001000000}" uniqueName="P1076352">
      <xmlPr mapId="1" xpath="/GFI-IZD-POD/ISD-GFI-IZD-POD_1000341/P1076352" xmlDataType="decimal"/>
    </xmlCellPr>
  </singleXmlCell>
  <singleXmlCell id="382" xr6:uid="{00000000-000C-0000-FFFF-FFFF79010000}" r="H71" connectionId="0">
    <xmlCellPr id="1" xr6:uid="{00000000-0010-0000-7901-000001000000}" uniqueName="P1076353">
      <xmlPr mapId="1" xpath="/GFI-IZD-POD/ISD-GFI-IZD-POD_1000341/P1076353" xmlDataType="decimal"/>
    </xmlCellPr>
  </singleXmlCell>
  <singleXmlCell id="383" xr6:uid="{00000000-000C-0000-FFFF-FFFF7A010000}" r="I71" connectionId="0">
    <xmlCellPr id="1" xr6:uid="{00000000-0010-0000-7A01-000001000000}" uniqueName="P1076354">
      <xmlPr mapId="1" xpath="/GFI-IZD-POD/ISD-GFI-IZD-POD_1000341/P1076354" xmlDataType="decimal"/>
    </xmlCellPr>
  </singleXmlCell>
  <singleXmlCell id="384" xr6:uid="{00000000-000C-0000-FFFF-FFFF7B010000}" r="H72" connectionId="0">
    <xmlCellPr id="1" xr6:uid="{00000000-0010-0000-7B01-000001000000}" uniqueName="P1076355">
      <xmlPr mapId="1" xpath="/GFI-IZD-POD/ISD-GFI-IZD-POD_1000341/P1076355" xmlDataType="decimal"/>
    </xmlCellPr>
  </singleXmlCell>
  <singleXmlCell id="385" xr6:uid="{00000000-000C-0000-FFFF-FFFF7C010000}" r="I72" connectionId="0">
    <xmlCellPr id="1" xr6:uid="{00000000-0010-0000-7C01-000001000000}" uniqueName="P1076356">
      <xmlPr mapId="1" xpath="/GFI-IZD-POD/ISD-GFI-IZD-POD_1000341/P1076356" xmlDataType="decimal"/>
    </xmlCellPr>
  </singleXmlCell>
  <singleXmlCell id="386" xr6:uid="{00000000-000C-0000-FFFF-FFFF7D010000}" r="H73" connectionId="0">
    <xmlCellPr id="1" xr6:uid="{00000000-0010-0000-7D01-000001000000}" uniqueName="P1076357">
      <xmlPr mapId="1" xpath="/GFI-IZD-POD/ISD-GFI-IZD-POD_1000341/P1076357" xmlDataType="decimal"/>
    </xmlCellPr>
  </singleXmlCell>
  <singleXmlCell id="387" xr6:uid="{00000000-000C-0000-FFFF-FFFF7E010000}" r="I73" connectionId="0">
    <xmlCellPr id="1" xr6:uid="{00000000-0010-0000-7E01-000001000000}" uniqueName="P1076358">
      <xmlPr mapId="1" xpath="/GFI-IZD-POD/ISD-GFI-IZD-POD_1000341/P1076358" xmlDataType="decimal"/>
    </xmlCellPr>
  </singleXmlCell>
  <singleXmlCell id="388" xr6:uid="{00000000-000C-0000-FFFF-FFFF7F010000}" r="H74" connectionId="0">
    <xmlCellPr id="1" xr6:uid="{00000000-0010-0000-7F01-000001000000}" uniqueName="P1076359">
      <xmlPr mapId="1" xpath="/GFI-IZD-POD/ISD-GFI-IZD-POD_1000341/P1076359" xmlDataType="decimal"/>
    </xmlCellPr>
  </singleXmlCell>
  <singleXmlCell id="389" xr6:uid="{00000000-000C-0000-FFFF-FFFF80010000}" r="I74" connectionId="0">
    <xmlCellPr id="1" xr6:uid="{00000000-0010-0000-8001-000001000000}" uniqueName="P1076360">
      <xmlPr mapId="1" xpath="/GFI-IZD-POD/ISD-GFI-IZD-POD_1000341/P1076360" xmlDataType="decimal"/>
    </xmlCellPr>
  </singleXmlCell>
  <singleXmlCell id="390" xr6:uid="{00000000-000C-0000-FFFF-FFFF81010000}" r="H76" connectionId="0">
    <xmlCellPr id="1" xr6:uid="{00000000-0010-0000-8101-000001000000}" uniqueName="P1076361">
      <xmlPr mapId="1" xpath="/GFI-IZD-POD/ISD-GFI-IZD-POD_1000341/P1076361" xmlDataType="decimal"/>
    </xmlCellPr>
  </singleXmlCell>
  <singleXmlCell id="391" xr6:uid="{00000000-000C-0000-FFFF-FFFF82010000}" r="I76" connectionId="0">
    <xmlCellPr id="1" xr6:uid="{00000000-0010-0000-8201-000001000000}" uniqueName="P1076362">
      <xmlPr mapId="1" xpath="/GFI-IZD-POD/ISD-GFI-IZD-POD_1000341/P1076362" xmlDataType="decimal"/>
    </xmlCellPr>
  </singleXmlCell>
  <singleXmlCell id="392" xr6:uid="{00000000-000C-0000-FFFF-FFFF83010000}" r="H77" connectionId="0">
    <xmlCellPr id="1" xr6:uid="{00000000-0010-0000-8301-000001000000}" uniqueName="P1076363">
      <xmlPr mapId="1" xpath="/GFI-IZD-POD/ISD-GFI-IZD-POD_1000341/P1076363" xmlDataType="decimal"/>
    </xmlCellPr>
  </singleXmlCell>
  <singleXmlCell id="393" xr6:uid="{00000000-000C-0000-FFFF-FFFF84010000}" r="I77" connectionId="0">
    <xmlCellPr id="1" xr6:uid="{00000000-0010-0000-8401-000001000000}" uniqueName="P1076364">
      <xmlPr mapId="1" xpath="/GFI-IZD-POD/ISD-GFI-IZD-POD_1000341/P1076364" xmlDataType="decimal"/>
    </xmlCellPr>
  </singleXmlCell>
  <singleXmlCell id="394" xr6:uid="{00000000-000C-0000-FFFF-FFFF85010000}" r="H78" connectionId="0">
    <xmlCellPr id="1" xr6:uid="{00000000-0010-0000-8501-000001000000}" uniqueName="P1076365">
      <xmlPr mapId="1" xpath="/GFI-IZD-POD/ISD-GFI-IZD-POD_1000341/P1076365" xmlDataType="decimal"/>
    </xmlCellPr>
  </singleXmlCell>
  <singleXmlCell id="395" xr6:uid="{00000000-000C-0000-FFFF-FFFF86010000}" r="I78" connectionId="0">
    <xmlCellPr id="1" xr6:uid="{00000000-0010-0000-8601-000001000000}" uniqueName="P1076366">
      <xmlPr mapId="1" xpath="/GFI-IZD-POD/ISD-GFI-IZD-POD_1000341/P1076366" xmlDataType="decimal"/>
    </xmlCellPr>
  </singleXmlCell>
  <singleXmlCell id="396" xr6:uid="{00000000-000C-0000-FFFF-FFFF87010000}" r="H79" connectionId="0">
    <xmlCellPr id="1" xr6:uid="{00000000-0010-0000-8701-000001000000}" uniqueName="P1076367">
      <xmlPr mapId="1" xpath="/GFI-IZD-POD/ISD-GFI-IZD-POD_1000341/P1076367" xmlDataType="decimal"/>
    </xmlCellPr>
  </singleXmlCell>
  <singleXmlCell id="397" xr6:uid="{00000000-000C-0000-FFFF-FFFF88010000}" r="I79" connectionId="0">
    <xmlCellPr id="1" xr6:uid="{00000000-0010-0000-8801-000001000000}" uniqueName="P1076368">
      <xmlPr mapId="1" xpath="/GFI-IZD-POD/ISD-GFI-IZD-POD_1000341/P1076368" xmlDataType="decimal"/>
    </xmlCellPr>
  </singleXmlCell>
  <singleXmlCell id="398" xr6:uid="{00000000-000C-0000-FFFF-FFFF89010000}" r="H80" connectionId="0">
    <xmlCellPr id="1" xr6:uid="{00000000-0010-0000-8901-000001000000}" uniqueName="P1076369">
      <xmlPr mapId="1" xpath="/GFI-IZD-POD/ISD-GFI-IZD-POD_1000341/P1076369" xmlDataType="decimal"/>
    </xmlCellPr>
  </singleXmlCell>
  <singleXmlCell id="399" xr6:uid="{00000000-000C-0000-FFFF-FFFF8A010000}" r="I80" connectionId="0">
    <xmlCellPr id="1" xr6:uid="{00000000-0010-0000-8A01-000001000000}" uniqueName="P1076370">
      <xmlPr mapId="1" xpath="/GFI-IZD-POD/ISD-GFI-IZD-POD_1000341/P1076370" xmlDataType="decimal"/>
    </xmlCellPr>
  </singleXmlCell>
  <singleXmlCell id="400" xr6:uid="{00000000-000C-0000-FFFF-FFFF8B010000}" r="H81" connectionId="0">
    <xmlCellPr id="1" xr6:uid="{00000000-0010-0000-8B01-000001000000}" uniqueName="P1076371">
      <xmlPr mapId="1" xpath="/GFI-IZD-POD/ISD-GFI-IZD-POD_1000341/P1076371" xmlDataType="decimal"/>
    </xmlCellPr>
  </singleXmlCell>
  <singleXmlCell id="401" xr6:uid="{00000000-000C-0000-FFFF-FFFF8C010000}" r="I81" connectionId="0">
    <xmlCellPr id="1" xr6:uid="{00000000-0010-0000-8C01-000001000000}" uniqueName="P1076372">
      <xmlPr mapId="1" xpath="/GFI-IZD-POD/ISD-GFI-IZD-POD_1000341/P1076372" xmlDataType="decimal"/>
    </xmlCellPr>
  </singleXmlCell>
  <singleXmlCell id="402" xr6:uid="{00000000-000C-0000-FFFF-FFFF8D010000}" r="H82" connectionId="0">
    <xmlCellPr id="1" xr6:uid="{00000000-0010-0000-8D01-000001000000}" uniqueName="P1076373">
      <xmlPr mapId="1" xpath="/GFI-IZD-POD/ISD-GFI-IZD-POD_1000341/P1076373" xmlDataType="decimal"/>
    </xmlCellPr>
  </singleXmlCell>
  <singleXmlCell id="403" xr6:uid="{00000000-000C-0000-FFFF-FFFF8E010000}" r="I82" connectionId="0">
    <xmlCellPr id="1" xr6:uid="{00000000-0010-0000-8E01-000001000000}" uniqueName="P1076374">
      <xmlPr mapId="1" xpath="/GFI-IZD-POD/ISD-GFI-IZD-POD_1000341/P1076374" xmlDataType="decimal"/>
    </xmlCellPr>
  </singleXmlCell>
  <singleXmlCell id="404" xr6:uid="{00000000-000C-0000-FFFF-FFFF8F010000}" r="H84" connectionId="0">
    <xmlCellPr id="1" xr6:uid="{00000000-0010-0000-8F01-000001000000}" uniqueName="P1076375">
      <xmlPr mapId="1" xpath="/GFI-IZD-POD/ISD-GFI-IZD-POD_1000341/P1076375" xmlDataType="decimal"/>
    </xmlCellPr>
  </singleXmlCell>
  <singleXmlCell id="405" xr6:uid="{00000000-000C-0000-FFFF-FFFF90010000}" r="I84" connectionId="0">
    <xmlCellPr id="1" xr6:uid="{00000000-0010-0000-9001-000001000000}" uniqueName="P1076376">
      <xmlPr mapId="1" xpath="/GFI-IZD-POD/ISD-GFI-IZD-POD_1000341/P1076376" xmlDataType="decimal"/>
    </xmlCellPr>
  </singleXmlCell>
  <singleXmlCell id="406" xr6:uid="{00000000-000C-0000-FFFF-FFFF91010000}" r="H85" connectionId="0">
    <xmlCellPr id="1" xr6:uid="{00000000-0010-0000-9101-000001000000}" uniqueName="P1076377">
      <xmlPr mapId="1" xpath="/GFI-IZD-POD/ISD-GFI-IZD-POD_1000341/P1076377" xmlDataType="decimal"/>
    </xmlCellPr>
  </singleXmlCell>
  <singleXmlCell id="407" xr6:uid="{00000000-000C-0000-FFFF-FFFF92010000}" r="I85" connectionId="0">
    <xmlCellPr id="1" xr6:uid="{00000000-0010-0000-9201-000001000000}" uniqueName="P1076378">
      <xmlPr mapId="1" xpath="/GFI-IZD-POD/ISD-GFI-IZD-POD_1000341/P1076378" xmlDataType="decimal"/>
    </xmlCellPr>
  </singleXmlCell>
  <singleXmlCell id="408" xr6:uid="{00000000-000C-0000-FFFF-FFFF93010000}" r="H86" connectionId="0">
    <xmlCellPr id="1" xr6:uid="{00000000-0010-0000-9301-000001000000}" uniqueName="P1076379">
      <xmlPr mapId="1" xpath="/GFI-IZD-POD/ISD-GFI-IZD-POD_1000341/P1076379" xmlDataType="decimal"/>
    </xmlCellPr>
  </singleXmlCell>
  <singleXmlCell id="409" xr6:uid="{00000000-000C-0000-FFFF-FFFF94010000}" r="I86" connectionId="0">
    <xmlCellPr id="1" xr6:uid="{00000000-0010-0000-9401-000001000000}" uniqueName="P1076380">
      <xmlPr mapId="1" xpath="/GFI-IZD-POD/ISD-GFI-IZD-POD_1000341/P1076380" xmlDataType="decimal"/>
    </xmlCellPr>
  </singleXmlCell>
  <singleXmlCell id="410" xr6:uid="{00000000-000C-0000-FFFF-FFFF95010000}" r="H88" connectionId="0">
    <xmlCellPr id="1" xr6:uid="{00000000-0010-0000-9501-000001000000}" uniqueName="P1076381">
      <xmlPr mapId="1" xpath="/GFI-IZD-POD/ISD-GFI-IZD-POD_1000341/P1076381" xmlDataType="decimal"/>
    </xmlCellPr>
  </singleXmlCell>
  <singleXmlCell id="411" xr6:uid="{00000000-000C-0000-FFFF-FFFF96010000}" r="I88" connectionId="0">
    <xmlCellPr id="1" xr6:uid="{00000000-0010-0000-9601-000001000000}" uniqueName="P1076382">
      <xmlPr mapId="1" xpath="/GFI-IZD-POD/ISD-GFI-IZD-POD_1000341/P1076382" xmlDataType="decimal"/>
    </xmlCellPr>
  </singleXmlCell>
  <singleXmlCell id="412" xr6:uid="{00000000-000C-0000-FFFF-FFFF97010000}" r="H89" connectionId="0">
    <xmlCellPr id="1" xr6:uid="{00000000-0010-0000-9701-000001000000}" uniqueName="P1076383">
      <xmlPr mapId="1" xpath="/GFI-IZD-POD/ISD-GFI-IZD-POD_1000341/P1076383" xmlDataType="decimal"/>
    </xmlCellPr>
  </singleXmlCell>
  <singleXmlCell id="413" xr6:uid="{00000000-000C-0000-FFFF-FFFF98010000}" r="I89" connectionId="0">
    <xmlCellPr id="1" xr6:uid="{00000000-0010-0000-9801-000001000000}" uniqueName="P1076384">
      <xmlPr mapId="1" xpath="/GFI-IZD-POD/ISD-GFI-IZD-POD_1000341/P1076384" xmlDataType="decimal"/>
    </xmlCellPr>
  </singleXmlCell>
  <singleXmlCell id="414" xr6:uid="{00000000-000C-0000-FFFF-FFFF99010000}" r="H90" connectionId="0">
    <xmlCellPr id="1" xr6:uid="{00000000-0010-0000-9901-000001000000}" uniqueName="P1076385">
      <xmlPr mapId="1" xpath="/GFI-IZD-POD/ISD-GFI-IZD-POD_1000341/P1076385" xmlDataType="decimal"/>
    </xmlCellPr>
  </singleXmlCell>
  <singleXmlCell id="415" xr6:uid="{00000000-000C-0000-FFFF-FFFF9A010000}" r="I90" connectionId="0">
    <xmlCellPr id="1" xr6:uid="{00000000-0010-0000-9A01-000001000000}" uniqueName="P1076386">
      <xmlPr mapId="1" xpath="/GFI-IZD-POD/ISD-GFI-IZD-POD_1000341/P1076386" xmlDataType="decimal"/>
    </xmlCellPr>
  </singleXmlCell>
  <singleXmlCell id="416" xr6:uid="{00000000-000C-0000-FFFF-FFFF9B010000}" r="H91" connectionId="0">
    <xmlCellPr id="1" xr6:uid="{00000000-0010-0000-9B01-000001000000}" uniqueName="P1076387">
      <xmlPr mapId="1" xpath="/GFI-IZD-POD/ISD-GFI-IZD-POD_1000341/P1076387" xmlDataType="decimal"/>
    </xmlCellPr>
  </singleXmlCell>
  <singleXmlCell id="417" xr6:uid="{00000000-000C-0000-FFFF-FFFF9C010000}" r="I91" connectionId="0">
    <xmlCellPr id="1" xr6:uid="{00000000-0010-0000-9C01-000001000000}" uniqueName="P1076388">
      <xmlPr mapId="1" xpath="/GFI-IZD-POD/ISD-GFI-IZD-POD_1000341/P1076388" xmlDataType="decimal"/>
    </xmlCellPr>
  </singleXmlCell>
  <singleXmlCell id="418" xr6:uid="{00000000-000C-0000-FFFF-FFFF9D010000}" r="H92" connectionId="0">
    <xmlCellPr id="1" xr6:uid="{00000000-0010-0000-9D01-000001000000}" uniqueName="P1076389">
      <xmlPr mapId="1" xpath="/GFI-IZD-POD/ISD-GFI-IZD-POD_1000341/P1076389" xmlDataType="decimal"/>
    </xmlCellPr>
  </singleXmlCell>
  <singleXmlCell id="419" xr6:uid="{00000000-000C-0000-FFFF-FFFF9E010000}" r="I92" connectionId="0">
    <xmlCellPr id="1" xr6:uid="{00000000-0010-0000-9E01-000001000000}" uniqueName="P1076390">
      <xmlPr mapId="1" xpath="/GFI-IZD-POD/ISD-GFI-IZD-POD_1000341/P1076390" xmlDataType="decimal"/>
    </xmlCellPr>
  </singleXmlCell>
  <singleXmlCell id="420" xr6:uid="{00000000-000C-0000-FFFF-FFFF9F010000}" r="H93" connectionId="0">
    <xmlCellPr id="1" xr6:uid="{00000000-0010-0000-9F01-000001000000}" uniqueName="P1076391">
      <xmlPr mapId="1" xpath="/GFI-IZD-POD/ISD-GFI-IZD-POD_1000341/P1076391" xmlDataType="decimal"/>
    </xmlCellPr>
  </singleXmlCell>
  <singleXmlCell id="421" xr6:uid="{00000000-000C-0000-FFFF-FFFFA0010000}" r="I93" connectionId="0">
    <xmlCellPr id="1" xr6:uid="{00000000-0010-0000-A001-000001000000}" uniqueName="P1076392">
      <xmlPr mapId="1" xpath="/GFI-IZD-POD/ISD-GFI-IZD-POD_1000341/P1076392" xmlDataType="decimal"/>
    </xmlCellPr>
  </singleXmlCell>
  <singleXmlCell id="422" xr6:uid="{00000000-000C-0000-FFFF-FFFFA1010000}" r="H94" connectionId="0">
    <xmlCellPr id="1" xr6:uid="{00000000-0010-0000-A101-000001000000}" uniqueName="P1076393">
      <xmlPr mapId="1" xpath="/GFI-IZD-POD/ISD-GFI-IZD-POD_1000341/P1076393" xmlDataType="decimal"/>
    </xmlCellPr>
  </singleXmlCell>
  <singleXmlCell id="423" xr6:uid="{00000000-000C-0000-FFFF-FFFFA2010000}" r="I94" connectionId="0">
    <xmlCellPr id="1" xr6:uid="{00000000-0010-0000-A201-000001000000}" uniqueName="P1076394">
      <xmlPr mapId="1" xpath="/GFI-IZD-POD/ISD-GFI-IZD-POD_1000341/P1076394" xmlDataType="decimal"/>
    </xmlCellPr>
  </singleXmlCell>
  <singleXmlCell id="424" xr6:uid="{00000000-000C-0000-FFFF-FFFFA3010000}" r="H95" connectionId="0">
    <xmlCellPr id="1" xr6:uid="{00000000-0010-0000-A301-000001000000}" uniqueName="P1076395">
      <xmlPr mapId="1" xpath="/GFI-IZD-POD/ISD-GFI-IZD-POD_1000341/P1076395" xmlDataType="decimal"/>
    </xmlCellPr>
  </singleXmlCell>
  <singleXmlCell id="425" xr6:uid="{00000000-000C-0000-FFFF-FFFFA4010000}" r="I95" connectionId="0">
    <xmlCellPr id="1" xr6:uid="{00000000-0010-0000-A401-000001000000}" uniqueName="P1076396">
      <xmlPr mapId="1" xpath="/GFI-IZD-POD/ISD-GFI-IZD-POD_1000341/P1076396" xmlDataType="decimal"/>
    </xmlCellPr>
  </singleXmlCell>
  <singleXmlCell id="426" xr6:uid="{00000000-000C-0000-FFFF-FFFFA5010000}" r="H96" connectionId="0">
    <xmlCellPr id="1" xr6:uid="{00000000-0010-0000-A501-000001000000}" uniqueName="P1076397">
      <xmlPr mapId="1" xpath="/GFI-IZD-POD/ISD-GFI-IZD-POD_1000341/P1076397" xmlDataType="decimal"/>
    </xmlCellPr>
  </singleXmlCell>
  <singleXmlCell id="427" xr6:uid="{00000000-000C-0000-FFFF-FFFFA6010000}" r="I96" connectionId="0">
    <xmlCellPr id="1" xr6:uid="{00000000-0010-0000-A601-000001000000}" uniqueName="P1076398">
      <xmlPr mapId="1" xpath="/GFI-IZD-POD/ISD-GFI-IZD-POD_1000341/P1076398" xmlDataType="decimal"/>
    </xmlCellPr>
  </singleXmlCell>
  <singleXmlCell id="432" xr6:uid="{00000000-000C-0000-FFFF-FFFFA7010000}" r="H97" connectionId="0">
    <xmlCellPr id="1" xr6:uid="{00000000-0010-0000-A701-000001000000}" uniqueName="P1076403">
      <xmlPr mapId="1" xpath="/GFI-IZD-POD/ISD-GFI-IZD-POD_1000341/P1076403" xmlDataType="decimal"/>
    </xmlCellPr>
  </singleXmlCell>
  <singleXmlCell id="433" xr6:uid="{00000000-000C-0000-FFFF-FFFFA8010000}" r="I97" connectionId="0">
    <xmlCellPr id="1" xr6:uid="{00000000-0010-0000-A801-000001000000}" uniqueName="P1076404">
      <xmlPr mapId="1" xpath="/GFI-IZD-POD/ISD-GFI-IZD-POD_1000341/P1076404" xmlDataType="decimal"/>
    </xmlCellPr>
  </singleXmlCell>
  <singleXmlCell id="434" xr6:uid="{00000000-000C-0000-FFFF-FFFFA9010000}" r="H107" connectionId="0">
    <xmlCellPr id="1" xr6:uid="{00000000-0010-0000-A901-000001000000}" uniqueName="P1076405">
      <xmlPr mapId="1" xpath="/GFI-IZD-POD/ISD-GFI-IZD-POD_1000341/P1076405" xmlDataType="decimal"/>
    </xmlCellPr>
  </singleXmlCell>
  <singleXmlCell id="435" xr6:uid="{00000000-000C-0000-FFFF-FFFFAA010000}" r="I107" connectionId="0">
    <xmlCellPr id="1" xr6:uid="{00000000-0010-0000-AA01-000001000000}" uniqueName="P1076406">
      <xmlPr mapId="1" xpath="/GFI-IZD-POD/ISD-GFI-IZD-POD_1000341/P1076406" xmlDataType="decimal"/>
    </xmlCellPr>
  </singleXmlCell>
  <singleXmlCell id="436" xr6:uid="{00000000-000C-0000-FFFF-FFFFAB010000}" r="H110" connectionId="0">
    <xmlCellPr id="1" xr6:uid="{00000000-0010-0000-AB01-000001000000}" uniqueName="P1076407">
      <xmlPr mapId="1" xpath="/GFI-IZD-POD/ISD-GFI-IZD-POD_1000341/P1076407" xmlDataType="decimal"/>
    </xmlCellPr>
  </singleXmlCell>
  <singleXmlCell id="437" xr6:uid="{00000000-000C-0000-FFFF-FFFFAC010000}" r="I110" connectionId="0">
    <xmlCellPr id="1" xr6:uid="{00000000-0010-0000-AC01-000001000000}" uniqueName="P1076408">
      <xmlPr mapId="1" xpath="/GFI-IZD-POD/ISD-GFI-IZD-POD_1000341/P1076408" xmlDataType="decimal"/>
    </xmlCellPr>
  </singleXmlCell>
  <singleXmlCell id="438" xr6:uid="{00000000-000C-0000-FFFF-FFFFAD010000}" r="H111" connectionId="0">
    <xmlCellPr id="1" xr6:uid="{00000000-0010-0000-AD01-000001000000}" uniqueName="P1076409">
      <xmlPr mapId="1" xpath="/GFI-IZD-POD/ISD-GFI-IZD-POD_1000341/P1076409" xmlDataType="decimal"/>
    </xmlCellPr>
  </singleXmlCell>
  <singleXmlCell id="439" xr6:uid="{00000000-000C-0000-FFFF-FFFFAE010000}" r="I111" connectionId="0">
    <xmlCellPr id="1" xr6:uid="{00000000-0010-0000-AE01-000001000000}" uniqueName="P1076410">
      <xmlPr mapId="1" xpath="/GFI-IZD-POD/ISD-GFI-IZD-POD_1000341/P1076410" xmlDataType="decimal"/>
    </xmlCellPr>
  </singleXmlCell>
  <singleXmlCell id="440" xr6:uid="{00000000-000C-0000-FFFF-FFFFAF010000}" r="H112" connectionId="0">
    <xmlCellPr id="1" xr6:uid="{00000000-0010-0000-AF01-000001000000}" uniqueName="P1076411">
      <xmlPr mapId="1" xpath="/GFI-IZD-POD/ISD-GFI-IZD-POD_1000341/P1076411" xmlDataType="decimal"/>
    </xmlCellPr>
  </singleXmlCell>
  <singleXmlCell id="441" xr6:uid="{00000000-000C-0000-FFFF-FFFFB0010000}" r="I112" connectionId="0">
    <xmlCellPr id="1" xr6:uid="{00000000-0010-0000-B001-000001000000}" uniqueName="P1076412">
      <xmlPr mapId="1" xpath="/GFI-IZD-POD/ISD-GFI-IZD-POD_100034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42" xr6:uid="{00000000-000C-0000-FFFF-FFFFB1010000}" r="H8" connectionId="0">
    <xmlCellPr id="1" xr6:uid="{00000000-0010-0000-B101-000001000000}" uniqueName="P1076413">
      <xmlPr mapId="1" xpath="/GFI-IZD-POD/NTI-GFI-IZD-POD_1000342/P1076413" xmlDataType="decimal"/>
    </xmlCellPr>
  </singleXmlCell>
  <singleXmlCell id="443" xr6:uid="{00000000-000C-0000-FFFF-FFFFB2010000}" r="I8" connectionId="0">
    <xmlCellPr id="1" xr6:uid="{00000000-0010-0000-B201-000001000000}" uniqueName="P1076414">
      <xmlPr mapId="1" xpath="/GFI-IZD-POD/NTI-GFI-IZD-POD_1000342/P1076414" xmlDataType="decimal"/>
    </xmlCellPr>
  </singleXmlCell>
  <singleXmlCell id="444" xr6:uid="{00000000-000C-0000-FFFF-FFFFB3010000}" r="H9" connectionId="0">
    <xmlCellPr id="1" xr6:uid="{00000000-0010-0000-B301-000001000000}" uniqueName="P1076415">
      <xmlPr mapId="1" xpath="/GFI-IZD-POD/NTI-GFI-IZD-POD_1000342/P1076415" xmlDataType="decimal"/>
    </xmlCellPr>
  </singleXmlCell>
  <singleXmlCell id="445" xr6:uid="{00000000-000C-0000-FFFF-FFFFB4010000}" r="I9" connectionId="0">
    <xmlCellPr id="1" xr6:uid="{00000000-0010-0000-B401-000001000000}" uniqueName="P1076416">
      <xmlPr mapId="1" xpath="/GFI-IZD-POD/NTI-GFI-IZD-POD_1000342/P1076416" xmlDataType="decimal"/>
    </xmlCellPr>
  </singleXmlCell>
  <singleXmlCell id="446" xr6:uid="{00000000-000C-0000-FFFF-FFFFB5010000}" r="H10" connectionId="0">
    <xmlCellPr id="1" xr6:uid="{00000000-0010-0000-B501-000001000000}" uniqueName="P1076417">
      <xmlPr mapId="1" xpath="/GFI-IZD-POD/NTI-GFI-IZD-POD_1000342/P1076417" xmlDataType="decimal"/>
    </xmlCellPr>
  </singleXmlCell>
  <singleXmlCell id="447" xr6:uid="{00000000-000C-0000-FFFF-FFFFB6010000}" r="I10" connectionId="0">
    <xmlCellPr id="1" xr6:uid="{00000000-0010-0000-B601-000001000000}" uniqueName="P1076418">
      <xmlPr mapId="1" xpath="/GFI-IZD-POD/NTI-GFI-IZD-POD_1000342/P1076418" xmlDataType="decimal"/>
    </xmlCellPr>
  </singleXmlCell>
  <singleXmlCell id="448" xr6:uid="{00000000-000C-0000-FFFF-FFFFB7010000}" r="H11" connectionId="0">
    <xmlCellPr id="1" xr6:uid="{00000000-0010-0000-B701-000001000000}" uniqueName="P1076419">
      <xmlPr mapId="1" xpath="/GFI-IZD-POD/NTI-GFI-IZD-POD_1000342/P1076419" xmlDataType="decimal"/>
    </xmlCellPr>
  </singleXmlCell>
  <singleXmlCell id="449" xr6:uid="{00000000-000C-0000-FFFF-FFFFB8010000}" r="I11" connectionId="0">
    <xmlCellPr id="1" xr6:uid="{00000000-0010-0000-B801-000001000000}" uniqueName="P1076420">
      <xmlPr mapId="1" xpath="/GFI-IZD-POD/NTI-GFI-IZD-POD_1000342/P1076420" xmlDataType="decimal"/>
    </xmlCellPr>
  </singleXmlCell>
  <singleXmlCell id="450" xr6:uid="{00000000-000C-0000-FFFF-FFFFB9010000}" r="H12" connectionId="0">
    <xmlCellPr id="1" xr6:uid="{00000000-0010-0000-B901-000001000000}" uniqueName="P1076421">
      <xmlPr mapId="1" xpath="/GFI-IZD-POD/NTI-GFI-IZD-POD_1000342/P1076421" xmlDataType="decimal"/>
    </xmlCellPr>
  </singleXmlCell>
  <singleXmlCell id="451" xr6:uid="{00000000-000C-0000-FFFF-FFFFBA010000}" r="I12" connectionId="0">
    <xmlCellPr id="1" xr6:uid="{00000000-0010-0000-BA01-000001000000}" uniqueName="P1076422">
      <xmlPr mapId="1" xpath="/GFI-IZD-POD/NTI-GFI-IZD-POD_1000342/P1076422" xmlDataType="decimal"/>
    </xmlCellPr>
  </singleXmlCell>
  <singleXmlCell id="452" xr6:uid="{00000000-000C-0000-FFFF-FFFFBB010000}" r="H13" connectionId="0">
    <xmlCellPr id="1" xr6:uid="{00000000-0010-0000-BB01-000001000000}" uniqueName="P1076423">
      <xmlPr mapId="1" xpath="/GFI-IZD-POD/NTI-GFI-IZD-POD_1000342/P1076423" xmlDataType="decimal"/>
    </xmlCellPr>
  </singleXmlCell>
  <singleXmlCell id="453" xr6:uid="{00000000-000C-0000-FFFF-FFFFBC010000}" r="I13" connectionId="0">
    <xmlCellPr id="1" xr6:uid="{00000000-0010-0000-BC01-000001000000}" uniqueName="P1076424">
      <xmlPr mapId="1" xpath="/GFI-IZD-POD/NTI-GFI-IZD-POD_1000342/P1076424" xmlDataType="decimal"/>
    </xmlCellPr>
  </singleXmlCell>
  <singleXmlCell id="454" xr6:uid="{00000000-000C-0000-FFFF-FFFFBD010000}" r="H14" connectionId="0">
    <xmlCellPr id="1" xr6:uid="{00000000-0010-0000-BD01-000001000000}" uniqueName="P1076425">
      <xmlPr mapId="1" xpath="/GFI-IZD-POD/NTI-GFI-IZD-POD_1000342/P1076425" xmlDataType="decimal"/>
    </xmlCellPr>
  </singleXmlCell>
  <singleXmlCell id="455" xr6:uid="{00000000-000C-0000-FFFF-FFFFBE010000}" r="I14" connectionId="0">
    <xmlCellPr id="1" xr6:uid="{00000000-0010-0000-BE01-000001000000}" uniqueName="P1076426">
      <xmlPr mapId="1" xpath="/GFI-IZD-POD/NTI-GFI-IZD-POD_1000342/P1076426" xmlDataType="decimal"/>
    </xmlCellPr>
  </singleXmlCell>
  <singleXmlCell id="456" xr6:uid="{00000000-000C-0000-FFFF-FFFFBF010000}" r="H15" connectionId="0">
    <xmlCellPr id="1" xr6:uid="{00000000-0010-0000-BF01-000001000000}" uniqueName="P1076427">
      <xmlPr mapId="1" xpath="/GFI-IZD-POD/NTI-GFI-IZD-POD_1000342/P1076427" xmlDataType="decimal"/>
    </xmlCellPr>
  </singleXmlCell>
  <singleXmlCell id="457" xr6:uid="{00000000-000C-0000-FFFF-FFFFC0010000}" r="I15" connectionId="0">
    <xmlCellPr id="1" xr6:uid="{00000000-0010-0000-C001-000001000000}" uniqueName="P1076428">
      <xmlPr mapId="1" xpath="/GFI-IZD-POD/NTI-GFI-IZD-POD_1000342/P1076428" xmlDataType="decimal"/>
    </xmlCellPr>
  </singleXmlCell>
  <singleXmlCell id="458" xr6:uid="{00000000-000C-0000-FFFF-FFFFC1010000}" r="H16" connectionId="0">
    <xmlCellPr id="1" xr6:uid="{00000000-0010-0000-C101-000001000000}" uniqueName="P1076429">
      <xmlPr mapId="1" xpath="/GFI-IZD-POD/NTI-GFI-IZD-POD_1000342/P1076429" xmlDataType="decimal"/>
    </xmlCellPr>
  </singleXmlCell>
  <singleXmlCell id="459" xr6:uid="{00000000-000C-0000-FFFF-FFFFC2010000}" r="I16" connectionId="0">
    <xmlCellPr id="1" xr6:uid="{00000000-0010-0000-C201-000001000000}" uniqueName="P1076430">
      <xmlPr mapId="1" xpath="/GFI-IZD-POD/NTI-GFI-IZD-POD_1000342/P1076430" xmlDataType="decimal"/>
    </xmlCellPr>
  </singleXmlCell>
  <singleXmlCell id="460" xr6:uid="{00000000-000C-0000-FFFF-FFFFC3010000}" r="H17" connectionId="0">
    <xmlCellPr id="1" xr6:uid="{00000000-0010-0000-C301-000001000000}" uniqueName="P1076431">
      <xmlPr mapId="1" xpath="/GFI-IZD-POD/NTI-GFI-IZD-POD_1000342/P1076431" xmlDataType="decimal"/>
    </xmlCellPr>
  </singleXmlCell>
  <singleXmlCell id="461" xr6:uid="{00000000-000C-0000-FFFF-FFFFC4010000}" r="I17" connectionId="0">
    <xmlCellPr id="1" xr6:uid="{00000000-0010-0000-C401-000001000000}" uniqueName="P1076432">
      <xmlPr mapId="1" xpath="/GFI-IZD-POD/NTI-GFI-IZD-POD_1000342/P1076432" xmlDataType="decimal"/>
    </xmlCellPr>
  </singleXmlCell>
  <singleXmlCell id="462" xr6:uid="{00000000-000C-0000-FFFF-FFFFC5010000}" r="H18" connectionId="0">
    <xmlCellPr id="1" xr6:uid="{00000000-0010-0000-C501-000001000000}" uniqueName="P1076433">
      <xmlPr mapId="1" xpath="/GFI-IZD-POD/NTI-GFI-IZD-POD_1000342/P1076433" xmlDataType="decimal"/>
    </xmlCellPr>
  </singleXmlCell>
  <singleXmlCell id="463" xr6:uid="{00000000-000C-0000-FFFF-FFFFC6010000}" r="I18" connectionId="0">
    <xmlCellPr id="1" xr6:uid="{00000000-0010-0000-C601-000001000000}" uniqueName="P1076434">
      <xmlPr mapId="1" xpath="/GFI-IZD-POD/NTI-GFI-IZD-POD_1000342/P1076434" xmlDataType="decimal"/>
    </xmlCellPr>
  </singleXmlCell>
  <singleXmlCell id="464" xr6:uid="{00000000-000C-0000-FFFF-FFFFC7010000}" r="H19" connectionId="0">
    <xmlCellPr id="1" xr6:uid="{00000000-0010-0000-C701-000001000000}" uniqueName="P1076435">
      <xmlPr mapId="1" xpath="/GFI-IZD-POD/NTI-GFI-IZD-POD_1000342/P1076435" xmlDataType="decimal"/>
    </xmlCellPr>
  </singleXmlCell>
  <singleXmlCell id="465" xr6:uid="{00000000-000C-0000-FFFF-FFFFC8010000}" r="I19" connectionId="0">
    <xmlCellPr id="1" xr6:uid="{00000000-0010-0000-C801-000001000000}" uniqueName="P1076436">
      <xmlPr mapId="1" xpath="/GFI-IZD-POD/NTI-GFI-IZD-POD_1000342/P1076436" xmlDataType="decimal"/>
    </xmlCellPr>
  </singleXmlCell>
  <singleXmlCell id="466" xr6:uid="{00000000-000C-0000-FFFF-FFFFC9010000}" r="H20" connectionId="0">
    <xmlCellPr id="1" xr6:uid="{00000000-0010-0000-C901-000001000000}" uniqueName="P1076437">
      <xmlPr mapId="1" xpath="/GFI-IZD-POD/NTI-GFI-IZD-POD_1000342/P1076437" xmlDataType="decimal"/>
    </xmlCellPr>
  </singleXmlCell>
  <singleXmlCell id="467" xr6:uid="{00000000-000C-0000-FFFF-FFFFCA010000}" r="I20" connectionId="0">
    <xmlCellPr id="1" xr6:uid="{00000000-0010-0000-CA01-000001000000}" uniqueName="P1076438">
      <xmlPr mapId="1" xpath="/GFI-IZD-POD/NTI-GFI-IZD-POD_1000342/P1076438" xmlDataType="decimal"/>
    </xmlCellPr>
  </singleXmlCell>
  <singleXmlCell id="468" xr6:uid="{00000000-000C-0000-FFFF-FFFFCB010000}" r="H21" connectionId="0">
    <xmlCellPr id="1" xr6:uid="{00000000-0010-0000-CB01-000001000000}" uniqueName="P1076439">
      <xmlPr mapId="1" xpath="/GFI-IZD-POD/NTI-GFI-IZD-POD_1000342/P1076439" xmlDataType="decimal"/>
    </xmlCellPr>
  </singleXmlCell>
  <singleXmlCell id="469" xr6:uid="{00000000-000C-0000-FFFF-FFFFCC010000}" r="I21" connectionId="0">
    <xmlCellPr id="1" xr6:uid="{00000000-0010-0000-CC01-000001000000}" uniqueName="P1076440">
      <xmlPr mapId="1" xpath="/GFI-IZD-POD/NTI-GFI-IZD-POD_1000342/P1076440" xmlDataType="decimal"/>
    </xmlCellPr>
  </singleXmlCell>
  <singleXmlCell id="470" xr6:uid="{00000000-000C-0000-FFFF-FFFFCD010000}" r="H22" connectionId="0">
    <xmlCellPr id="1" xr6:uid="{00000000-0010-0000-CD01-000001000000}" uniqueName="P1076441">
      <xmlPr mapId="1" xpath="/GFI-IZD-POD/NTI-GFI-IZD-POD_1000342/P1076441" xmlDataType="decimal"/>
    </xmlCellPr>
  </singleXmlCell>
  <singleXmlCell id="471" xr6:uid="{00000000-000C-0000-FFFF-FFFFCE010000}" r="I22" connectionId="0">
    <xmlCellPr id="1" xr6:uid="{00000000-0010-0000-CE01-000001000000}" uniqueName="P1076442">
      <xmlPr mapId="1" xpath="/GFI-IZD-POD/NTI-GFI-IZD-POD_1000342/P1076442" xmlDataType="decimal"/>
    </xmlCellPr>
  </singleXmlCell>
  <singleXmlCell id="472" xr6:uid="{00000000-000C-0000-FFFF-FFFFCF010000}" r="H23" connectionId="0">
    <xmlCellPr id="1" xr6:uid="{00000000-0010-0000-CF01-000001000000}" uniqueName="P1076443">
      <xmlPr mapId="1" xpath="/GFI-IZD-POD/NTI-GFI-IZD-POD_1000342/P1076443" xmlDataType="decimal"/>
    </xmlCellPr>
  </singleXmlCell>
  <singleXmlCell id="473" xr6:uid="{00000000-000C-0000-FFFF-FFFFD0010000}" r="I23" connectionId="0">
    <xmlCellPr id="1" xr6:uid="{00000000-0010-0000-D001-000001000000}" uniqueName="P1076444">
      <xmlPr mapId="1" xpath="/GFI-IZD-POD/NTI-GFI-IZD-POD_1000342/P1076444" xmlDataType="decimal"/>
    </xmlCellPr>
  </singleXmlCell>
  <singleXmlCell id="474" xr6:uid="{00000000-000C-0000-FFFF-FFFFD1010000}" r="H24" connectionId="0">
    <xmlCellPr id="1" xr6:uid="{00000000-0010-0000-D101-000001000000}" uniqueName="P1076445">
      <xmlPr mapId="1" xpath="/GFI-IZD-POD/NTI-GFI-IZD-POD_1000342/P1076445" xmlDataType="decimal"/>
    </xmlCellPr>
  </singleXmlCell>
  <singleXmlCell id="475" xr6:uid="{00000000-000C-0000-FFFF-FFFFD2010000}" r="I24" connectionId="0">
    <xmlCellPr id="1" xr6:uid="{00000000-0010-0000-D201-000001000000}" uniqueName="P1076446">
      <xmlPr mapId="1" xpath="/GFI-IZD-POD/NTI-GFI-IZD-POD_1000342/P1076446" xmlDataType="decimal"/>
    </xmlCellPr>
  </singleXmlCell>
  <singleXmlCell id="476" xr6:uid="{00000000-000C-0000-FFFF-FFFFD3010000}" r="H25" connectionId="0">
    <xmlCellPr id="1" xr6:uid="{00000000-0010-0000-D301-000001000000}" uniqueName="P1076447">
      <xmlPr mapId="1" xpath="/GFI-IZD-POD/NTI-GFI-IZD-POD_1000342/P1076447" xmlDataType="decimal"/>
    </xmlCellPr>
  </singleXmlCell>
  <singleXmlCell id="477" xr6:uid="{00000000-000C-0000-FFFF-FFFFD4010000}" r="I25" connectionId="0">
    <xmlCellPr id="1" xr6:uid="{00000000-0010-0000-D401-000001000000}" uniqueName="P1076448">
      <xmlPr mapId="1" xpath="/GFI-IZD-POD/NTI-GFI-IZD-POD_1000342/P1076448" xmlDataType="decimal"/>
    </xmlCellPr>
  </singleXmlCell>
  <singleXmlCell id="478" xr6:uid="{00000000-000C-0000-FFFF-FFFFD5010000}" r="H26" connectionId="0">
    <xmlCellPr id="1" xr6:uid="{00000000-0010-0000-D501-000001000000}" uniqueName="P1076449">
      <xmlPr mapId="1" xpath="/GFI-IZD-POD/NTI-GFI-IZD-POD_1000342/P1076449" xmlDataType="decimal"/>
    </xmlCellPr>
  </singleXmlCell>
  <singleXmlCell id="479" xr6:uid="{00000000-000C-0000-FFFF-FFFFD6010000}" r="I26" connectionId="0">
    <xmlCellPr id="1" xr6:uid="{00000000-0010-0000-D601-000001000000}" uniqueName="P1076450">
      <xmlPr mapId="1" xpath="/GFI-IZD-POD/NTI-GFI-IZD-POD_1000342/P1076450" xmlDataType="decimal"/>
    </xmlCellPr>
  </singleXmlCell>
  <singleXmlCell id="480" xr6:uid="{00000000-000C-0000-FFFF-FFFFD7010000}" r="H27" connectionId="0">
    <xmlCellPr id="1" xr6:uid="{00000000-0010-0000-D701-000001000000}" uniqueName="P1076451">
      <xmlPr mapId="1" xpath="/GFI-IZD-POD/NTI-GFI-IZD-POD_1000342/P1076451" xmlDataType="decimal"/>
    </xmlCellPr>
  </singleXmlCell>
  <singleXmlCell id="481" xr6:uid="{00000000-000C-0000-FFFF-FFFFD8010000}" r="I27" connectionId="0">
    <xmlCellPr id="1" xr6:uid="{00000000-0010-0000-D801-000001000000}" uniqueName="P1076452">
      <xmlPr mapId="1" xpath="/GFI-IZD-POD/NTI-GFI-IZD-POD_1000342/P1076452" xmlDataType="decimal"/>
    </xmlCellPr>
  </singleXmlCell>
  <singleXmlCell id="482" xr6:uid="{00000000-000C-0000-FFFF-FFFFD9010000}" r="H29" connectionId="0">
    <xmlCellPr id="1" xr6:uid="{00000000-0010-0000-D901-000001000000}" uniqueName="P1076453">
      <xmlPr mapId="1" xpath="/GFI-IZD-POD/NTI-GFI-IZD-POD_1000342/P1076453" xmlDataType="decimal"/>
    </xmlCellPr>
  </singleXmlCell>
  <singleXmlCell id="483" xr6:uid="{00000000-000C-0000-FFFF-FFFFDA010000}" r="I29" connectionId="0">
    <xmlCellPr id="1" xr6:uid="{00000000-0010-0000-DA01-000001000000}" uniqueName="P1076454">
      <xmlPr mapId="1" xpath="/GFI-IZD-POD/NTI-GFI-IZD-POD_1000342/P1076454" xmlDataType="decimal"/>
    </xmlCellPr>
  </singleXmlCell>
  <singleXmlCell id="484" xr6:uid="{00000000-000C-0000-FFFF-FFFFDB010000}" r="H30" connectionId="0">
    <xmlCellPr id="1" xr6:uid="{00000000-0010-0000-DB01-000001000000}" uniqueName="P1076455">
      <xmlPr mapId="1" xpath="/GFI-IZD-POD/NTI-GFI-IZD-POD_1000342/P1076455" xmlDataType="decimal"/>
    </xmlCellPr>
  </singleXmlCell>
  <singleXmlCell id="485" xr6:uid="{00000000-000C-0000-FFFF-FFFFDC010000}" r="I30" connectionId="0">
    <xmlCellPr id="1" xr6:uid="{00000000-0010-0000-DC01-000001000000}" uniqueName="P1076456">
      <xmlPr mapId="1" xpath="/GFI-IZD-POD/NTI-GFI-IZD-POD_1000342/P1076456" xmlDataType="decimal"/>
    </xmlCellPr>
  </singleXmlCell>
  <singleXmlCell id="486" xr6:uid="{00000000-000C-0000-FFFF-FFFFDD010000}" r="H31" connectionId="0">
    <xmlCellPr id="1" xr6:uid="{00000000-0010-0000-DD01-000001000000}" uniqueName="P1076457">
      <xmlPr mapId="1" xpath="/GFI-IZD-POD/NTI-GFI-IZD-POD_1000342/P1076457" xmlDataType="decimal"/>
    </xmlCellPr>
  </singleXmlCell>
  <singleXmlCell id="487" xr6:uid="{00000000-000C-0000-FFFF-FFFFDE010000}" r="I31" connectionId="0">
    <xmlCellPr id="1" xr6:uid="{00000000-0010-0000-DE01-000001000000}" uniqueName="P1076458">
      <xmlPr mapId="1" xpath="/GFI-IZD-POD/NTI-GFI-IZD-POD_1000342/P1076458" xmlDataType="decimal"/>
    </xmlCellPr>
  </singleXmlCell>
  <singleXmlCell id="488" xr6:uid="{00000000-000C-0000-FFFF-FFFFDF010000}" r="H32" connectionId="0">
    <xmlCellPr id="1" xr6:uid="{00000000-0010-0000-DF01-000001000000}" uniqueName="P1076459">
      <xmlPr mapId="1" xpath="/GFI-IZD-POD/NTI-GFI-IZD-POD_1000342/P1076459" xmlDataType="decimal"/>
    </xmlCellPr>
  </singleXmlCell>
  <singleXmlCell id="489" xr6:uid="{00000000-000C-0000-FFFF-FFFFE0010000}" r="I32" connectionId="0">
    <xmlCellPr id="1" xr6:uid="{00000000-0010-0000-E001-000001000000}" uniqueName="P1076460">
      <xmlPr mapId="1" xpath="/GFI-IZD-POD/NTI-GFI-IZD-POD_1000342/P1076460" xmlDataType="decimal"/>
    </xmlCellPr>
  </singleXmlCell>
  <singleXmlCell id="490" xr6:uid="{00000000-000C-0000-FFFF-FFFFE1010000}" r="H33" connectionId="0">
    <xmlCellPr id="1" xr6:uid="{00000000-0010-0000-E101-000001000000}" uniqueName="P1076461">
      <xmlPr mapId="1" xpath="/GFI-IZD-POD/NTI-GFI-IZD-POD_1000342/P1076461" xmlDataType="decimal"/>
    </xmlCellPr>
  </singleXmlCell>
  <singleXmlCell id="491" xr6:uid="{00000000-000C-0000-FFFF-FFFFE2010000}" r="I33" connectionId="0">
    <xmlCellPr id="1" xr6:uid="{00000000-0010-0000-E201-000001000000}" uniqueName="P1076462">
      <xmlPr mapId="1" xpath="/GFI-IZD-POD/NTI-GFI-IZD-POD_1000342/P1076462" xmlDataType="decimal"/>
    </xmlCellPr>
  </singleXmlCell>
  <singleXmlCell id="492" xr6:uid="{00000000-000C-0000-FFFF-FFFFE3010000}" r="H34" connectionId="0">
    <xmlCellPr id="1" xr6:uid="{00000000-0010-0000-E301-000001000000}" uniqueName="P1076463">
      <xmlPr mapId="1" xpath="/GFI-IZD-POD/NTI-GFI-IZD-POD_1000342/P1076463" xmlDataType="decimal"/>
    </xmlCellPr>
  </singleXmlCell>
  <singleXmlCell id="493" xr6:uid="{00000000-000C-0000-FFFF-FFFFE4010000}" r="I34" connectionId="0">
    <xmlCellPr id="1" xr6:uid="{00000000-0010-0000-E401-000001000000}" uniqueName="P1076464">
      <xmlPr mapId="1" xpath="/GFI-IZD-POD/NTI-GFI-IZD-POD_1000342/P1076464" xmlDataType="decimal"/>
    </xmlCellPr>
  </singleXmlCell>
  <singleXmlCell id="494" xr6:uid="{00000000-000C-0000-FFFF-FFFFE5010000}" r="H35" connectionId="0">
    <xmlCellPr id="1" xr6:uid="{00000000-0010-0000-E501-000001000000}" uniqueName="P1076465">
      <xmlPr mapId="1" xpath="/GFI-IZD-POD/NTI-GFI-IZD-POD_1000342/P1076465" xmlDataType="decimal"/>
    </xmlCellPr>
  </singleXmlCell>
  <singleXmlCell id="495" xr6:uid="{00000000-000C-0000-FFFF-FFFFE6010000}" r="I35" connectionId="0">
    <xmlCellPr id="1" xr6:uid="{00000000-0010-0000-E601-000001000000}" uniqueName="P1076466">
      <xmlPr mapId="1" xpath="/GFI-IZD-POD/NTI-GFI-IZD-POD_1000342/P1076466" xmlDataType="decimal"/>
    </xmlCellPr>
  </singleXmlCell>
  <singleXmlCell id="496" xr6:uid="{00000000-000C-0000-FFFF-FFFFE7010000}" r="H36" connectionId="0">
    <xmlCellPr id="1" xr6:uid="{00000000-0010-0000-E701-000001000000}" uniqueName="P1076467">
      <xmlPr mapId="1" xpath="/GFI-IZD-POD/NTI-GFI-IZD-POD_1000342/P1076467" xmlDataType="decimal"/>
    </xmlCellPr>
  </singleXmlCell>
  <singleXmlCell id="497" xr6:uid="{00000000-000C-0000-FFFF-FFFFE8010000}" r="I36" connectionId="0">
    <xmlCellPr id="1" xr6:uid="{00000000-0010-0000-E801-000001000000}" uniqueName="P1076468">
      <xmlPr mapId="1" xpath="/GFI-IZD-POD/NTI-GFI-IZD-POD_1000342/P1076468" xmlDataType="decimal"/>
    </xmlCellPr>
  </singleXmlCell>
  <singleXmlCell id="498" xr6:uid="{00000000-000C-0000-FFFF-FFFFE9010000}" r="H37" connectionId="0">
    <xmlCellPr id="1" xr6:uid="{00000000-0010-0000-E901-000001000000}" uniqueName="P1076469">
      <xmlPr mapId="1" xpath="/GFI-IZD-POD/NTI-GFI-IZD-POD_1000342/P1076469" xmlDataType="decimal"/>
    </xmlCellPr>
  </singleXmlCell>
  <singleXmlCell id="499" xr6:uid="{00000000-000C-0000-FFFF-FFFFEA010000}" r="I37" connectionId="0">
    <xmlCellPr id="1" xr6:uid="{00000000-0010-0000-EA01-000001000000}" uniqueName="P1076470">
      <xmlPr mapId="1" xpath="/GFI-IZD-POD/NTI-GFI-IZD-POD_1000342/P1076470" xmlDataType="decimal"/>
    </xmlCellPr>
  </singleXmlCell>
  <singleXmlCell id="500" xr6:uid="{00000000-000C-0000-FFFF-FFFFEB010000}" r="H38" connectionId="0">
    <xmlCellPr id="1" xr6:uid="{00000000-0010-0000-EB01-000001000000}" uniqueName="P1076471">
      <xmlPr mapId="1" xpath="/GFI-IZD-POD/NTI-GFI-IZD-POD_1000342/P1076471" xmlDataType="decimal"/>
    </xmlCellPr>
  </singleXmlCell>
  <singleXmlCell id="501" xr6:uid="{00000000-000C-0000-FFFF-FFFFEC010000}" r="I38" connectionId="0">
    <xmlCellPr id="1" xr6:uid="{00000000-0010-0000-EC01-000001000000}" uniqueName="P1076472">
      <xmlPr mapId="1" xpath="/GFI-IZD-POD/NTI-GFI-IZD-POD_1000342/P1076472" xmlDataType="decimal"/>
    </xmlCellPr>
  </singleXmlCell>
  <singleXmlCell id="502" xr6:uid="{00000000-000C-0000-FFFF-FFFFED010000}" r="H39" connectionId="0">
    <xmlCellPr id="1" xr6:uid="{00000000-0010-0000-ED01-000001000000}" uniqueName="P1076473">
      <xmlPr mapId="1" xpath="/GFI-IZD-POD/NTI-GFI-IZD-POD_1000342/P1076473" xmlDataType="decimal"/>
    </xmlCellPr>
  </singleXmlCell>
  <singleXmlCell id="503" xr6:uid="{00000000-000C-0000-FFFF-FFFFEE010000}" r="I39" connectionId="0">
    <xmlCellPr id="1" xr6:uid="{00000000-0010-0000-EE01-000001000000}" uniqueName="P1076474">
      <xmlPr mapId="1" xpath="/GFI-IZD-POD/NTI-GFI-IZD-POD_1000342/P1076474" xmlDataType="decimal"/>
    </xmlCellPr>
  </singleXmlCell>
  <singleXmlCell id="504" xr6:uid="{00000000-000C-0000-FFFF-FFFFEF010000}" r="H40" connectionId="0">
    <xmlCellPr id="1" xr6:uid="{00000000-0010-0000-EF01-000001000000}" uniqueName="P1076475">
      <xmlPr mapId="1" xpath="/GFI-IZD-POD/NTI-GFI-IZD-POD_1000342/P1076475" xmlDataType="decimal"/>
    </xmlCellPr>
  </singleXmlCell>
  <singleXmlCell id="505" xr6:uid="{00000000-000C-0000-FFFF-FFFFF0010000}" r="I40" connectionId="0">
    <xmlCellPr id="1" xr6:uid="{00000000-0010-0000-F001-000001000000}" uniqueName="P1076476">
      <xmlPr mapId="1" xpath="/GFI-IZD-POD/NTI-GFI-IZD-POD_1000342/P1076476" xmlDataType="decimal"/>
    </xmlCellPr>
  </singleXmlCell>
  <singleXmlCell id="506" xr6:uid="{00000000-000C-0000-FFFF-FFFFF1010000}" r="H41" connectionId="0">
    <xmlCellPr id="1" xr6:uid="{00000000-0010-0000-F101-000001000000}" uniqueName="P1076477">
      <xmlPr mapId="1" xpath="/GFI-IZD-POD/NTI-GFI-IZD-POD_1000342/P1076477" xmlDataType="decimal"/>
    </xmlCellPr>
  </singleXmlCell>
  <singleXmlCell id="507" xr6:uid="{00000000-000C-0000-FFFF-FFFFF2010000}" r="I41" connectionId="0">
    <xmlCellPr id="1" xr6:uid="{00000000-0010-0000-F201-000001000000}" uniqueName="P1076478">
      <xmlPr mapId="1" xpath="/GFI-IZD-POD/NTI-GFI-IZD-POD_1000342/P1076478" xmlDataType="decimal"/>
    </xmlCellPr>
  </singleXmlCell>
  <singleXmlCell id="508" xr6:uid="{00000000-000C-0000-FFFF-FFFFF3010000}" r="H42" connectionId="0">
    <xmlCellPr id="1" xr6:uid="{00000000-0010-0000-F301-000001000000}" uniqueName="P1076479">
      <xmlPr mapId="1" xpath="/GFI-IZD-POD/NTI-GFI-IZD-POD_1000342/P1076479" xmlDataType="decimal"/>
    </xmlCellPr>
  </singleXmlCell>
  <singleXmlCell id="509" xr6:uid="{00000000-000C-0000-FFFF-FFFFF4010000}" r="I42" connectionId="0">
    <xmlCellPr id="1" xr6:uid="{00000000-0010-0000-F401-000001000000}" uniqueName="P1076480">
      <xmlPr mapId="1" xpath="/GFI-IZD-POD/NTI-GFI-IZD-POD_1000342/P1076480" xmlDataType="decimal"/>
    </xmlCellPr>
  </singleXmlCell>
  <singleXmlCell id="510" xr6:uid="{00000000-000C-0000-FFFF-FFFFF5010000}" r="H44" connectionId="0">
    <xmlCellPr id="1" xr6:uid="{00000000-0010-0000-F501-000001000000}" uniqueName="P1076481">
      <xmlPr mapId="1" xpath="/GFI-IZD-POD/NTI-GFI-IZD-POD_1000342/P1076481" xmlDataType="decimal"/>
    </xmlCellPr>
  </singleXmlCell>
  <singleXmlCell id="511" xr6:uid="{00000000-000C-0000-FFFF-FFFFF6010000}" r="I44" connectionId="0">
    <xmlCellPr id="1" xr6:uid="{00000000-0010-0000-F601-000001000000}" uniqueName="P1076482">
      <xmlPr mapId="1" xpath="/GFI-IZD-POD/NTI-GFI-IZD-POD_1000342/P1076482" xmlDataType="decimal"/>
    </xmlCellPr>
  </singleXmlCell>
  <singleXmlCell id="512" xr6:uid="{00000000-000C-0000-FFFF-FFFFF7010000}" r="H45" connectionId="0">
    <xmlCellPr id="1" xr6:uid="{00000000-0010-0000-F701-000001000000}" uniqueName="P1076483">
      <xmlPr mapId="1" xpath="/GFI-IZD-POD/NTI-GFI-IZD-POD_1000342/P1076483" xmlDataType="decimal"/>
    </xmlCellPr>
  </singleXmlCell>
  <singleXmlCell id="513" xr6:uid="{00000000-000C-0000-FFFF-FFFFF8010000}" r="I45" connectionId="0">
    <xmlCellPr id="1" xr6:uid="{00000000-0010-0000-F801-000001000000}" uniqueName="P1076484">
      <xmlPr mapId="1" xpath="/GFI-IZD-POD/NTI-GFI-IZD-POD_1000342/P1076484" xmlDataType="decimal"/>
    </xmlCellPr>
  </singleXmlCell>
  <singleXmlCell id="514" xr6:uid="{00000000-000C-0000-FFFF-FFFFF9010000}" r="H46" connectionId="0">
    <xmlCellPr id="1" xr6:uid="{00000000-0010-0000-F901-000001000000}" uniqueName="P1076485">
      <xmlPr mapId="1" xpath="/GFI-IZD-POD/NTI-GFI-IZD-POD_1000342/P1076485" xmlDataType="decimal"/>
    </xmlCellPr>
  </singleXmlCell>
  <singleXmlCell id="515" xr6:uid="{00000000-000C-0000-FFFF-FFFFFA010000}" r="I46" connectionId="0">
    <xmlCellPr id="1" xr6:uid="{00000000-0010-0000-FA01-000001000000}" uniqueName="P1076486">
      <xmlPr mapId="1" xpath="/GFI-IZD-POD/NTI-GFI-IZD-POD_1000342/P1076486" xmlDataType="decimal"/>
    </xmlCellPr>
  </singleXmlCell>
  <singleXmlCell id="516" xr6:uid="{00000000-000C-0000-FFFF-FFFFFB010000}" r="H47" connectionId="0">
    <xmlCellPr id="1" xr6:uid="{00000000-0010-0000-FB01-000001000000}" uniqueName="P1076487">
      <xmlPr mapId="1" xpath="/GFI-IZD-POD/NTI-GFI-IZD-POD_1000342/P1076487" xmlDataType="decimal"/>
    </xmlCellPr>
  </singleXmlCell>
  <singleXmlCell id="517" xr6:uid="{00000000-000C-0000-FFFF-FFFFFC010000}" r="I47" connectionId="0">
    <xmlCellPr id="1" xr6:uid="{00000000-0010-0000-FC01-000001000000}" uniqueName="P1076488">
      <xmlPr mapId="1" xpath="/GFI-IZD-POD/NTI-GFI-IZD-POD_1000342/P1076488" xmlDataType="decimal"/>
    </xmlCellPr>
  </singleXmlCell>
  <singleXmlCell id="518" xr6:uid="{00000000-000C-0000-FFFF-FFFFFD010000}" r="H48" connectionId="0">
    <xmlCellPr id="1" xr6:uid="{00000000-0010-0000-FD01-000001000000}" uniqueName="P1076489">
      <xmlPr mapId="1" xpath="/GFI-IZD-POD/NTI-GFI-IZD-POD_1000342/P1076489" xmlDataType="decimal"/>
    </xmlCellPr>
  </singleXmlCell>
  <singleXmlCell id="519" xr6:uid="{00000000-000C-0000-FFFF-FFFFFE010000}" r="I48" connectionId="0">
    <xmlCellPr id="1" xr6:uid="{00000000-0010-0000-FE01-000001000000}" uniqueName="P1076490">
      <xmlPr mapId="1" xpath="/GFI-IZD-POD/NTI-GFI-IZD-POD_1000342/P1076490" xmlDataType="decimal"/>
    </xmlCellPr>
  </singleXmlCell>
  <singleXmlCell id="520" xr6:uid="{00000000-000C-0000-FFFF-FFFFFF010000}" r="H49" connectionId="0">
    <xmlCellPr id="1" xr6:uid="{00000000-0010-0000-FF01-000001000000}" uniqueName="P1076491">
      <xmlPr mapId="1" xpath="/GFI-IZD-POD/NTI-GFI-IZD-POD_1000342/P1076491" xmlDataType="decimal"/>
    </xmlCellPr>
  </singleXmlCell>
  <singleXmlCell id="521" xr6:uid="{00000000-000C-0000-FFFF-FFFF00020000}" r="I49" connectionId="0">
    <xmlCellPr id="1" xr6:uid="{00000000-0010-0000-0002-000001000000}" uniqueName="P1076492">
      <xmlPr mapId="1" xpath="/GFI-IZD-POD/NTI-GFI-IZD-POD_1000342/P1076492" xmlDataType="decimal"/>
    </xmlCellPr>
  </singleXmlCell>
  <singleXmlCell id="522" xr6:uid="{00000000-000C-0000-FFFF-FFFF01020000}" r="H50" connectionId="0">
    <xmlCellPr id="1" xr6:uid="{00000000-0010-0000-0102-000001000000}" uniqueName="P1076493">
      <xmlPr mapId="1" xpath="/GFI-IZD-POD/NTI-GFI-IZD-POD_1000342/P1076493" xmlDataType="decimal"/>
    </xmlCellPr>
  </singleXmlCell>
  <singleXmlCell id="523" xr6:uid="{00000000-000C-0000-FFFF-FFFF02020000}" r="I50" connectionId="0">
    <xmlCellPr id="1" xr6:uid="{00000000-0010-0000-0202-000001000000}" uniqueName="P1076494">
      <xmlPr mapId="1" xpath="/GFI-IZD-POD/NTI-GFI-IZD-POD_1000342/P1076494" xmlDataType="decimal"/>
    </xmlCellPr>
  </singleXmlCell>
  <singleXmlCell id="524" xr6:uid="{00000000-000C-0000-FFFF-FFFF03020000}" r="H51" connectionId="0">
    <xmlCellPr id="1" xr6:uid="{00000000-0010-0000-0302-000001000000}" uniqueName="P1076495">
      <xmlPr mapId="1" xpath="/GFI-IZD-POD/NTI-GFI-IZD-POD_1000342/P1076495" xmlDataType="decimal"/>
    </xmlCellPr>
  </singleXmlCell>
  <singleXmlCell id="525" xr6:uid="{00000000-000C-0000-FFFF-FFFF04020000}" r="I51" connectionId="0">
    <xmlCellPr id="1" xr6:uid="{00000000-0010-0000-0402-000001000000}" uniqueName="P1076496">
      <xmlPr mapId="1" xpath="/GFI-IZD-POD/NTI-GFI-IZD-POD_1000342/P1076496" xmlDataType="decimal"/>
    </xmlCellPr>
  </singleXmlCell>
  <singleXmlCell id="526" xr6:uid="{00000000-000C-0000-FFFF-FFFF05020000}" r="H52" connectionId="0">
    <xmlCellPr id="1" xr6:uid="{00000000-0010-0000-0502-000001000000}" uniqueName="P1078211">
      <xmlPr mapId="1" xpath="/GFI-IZD-POD/NTI-GFI-IZD-POD_1000342/P1078211" xmlDataType="decimal"/>
    </xmlCellPr>
  </singleXmlCell>
  <singleXmlCell id="527" xr6:uid="{00000000-000C-0000-FFFF-FFFF06020000}" r="I52" connectionId="0">
    <xmlCellPr id="1" xr6:uid="{00000000-0010-0000-0602-000001000000}" uniqueName="P1078212">
      <xmlPr mapId="1" xpath="/GFI-IZD-POD/NTI-GFI-IZD-POD_1000342/P1078212" xmlDataType="decimal"/>
    </xmlCellPr>
  </singleXmlCell>
  <singleXmlCell id="528" xr6:uid="{00000000-000C-0000-FFFF-FFFF07020000}" r="H53" connectionId="0">
    <xmlCellPr id="1" xr6:uid="{00000000-0010-0000-0702-000001000000}" uniqueName="P1078213">
      <xmlPr mapId="1" xpath="/GFI-IZD-POD/NTI-GFI-IZD-POD_1000342/P1078213" xmlDataType="decimal"/>
    </xmlCellPr>
  </singleXmlCell>
  <singleXmlCell id="529" xr6:uid="{00000000-000C-0000-FFFF-FFFF08020000}" r="I53" connectionId="0">
    <xmlCellPr id="1" xr6:uid="{00000000-0010-0000-0802-000001000000}" uniqueName="P1078214">
      <xmlPr mapId="1" xpath="/GFI-IZD-POD/NTI-GFI-IZD-POD_1000342/P1078214" xmlDataType="decimal"/>
    </xmlCellPr>
  </singleXmlCell>
  <singleXmlCell id="530" xr6:uid="{00000000-000C-0000-FFFF-FFFF09020000}" r="H54" connectionId="0">
    <xmlCellPr id="1" xr6:uid="{00000000-0010-0000-0902-000001000000}" uniqueName="P1078216">
      <xmlPr mapId="1" xpath="/GFI-IZD-POD/NTI-GFI-IZD-POD_1000342/P1078216" xmlDataType="decimal"/>
    </xmlCellPr>
  </singleXmlCell>
  <singleXmlCell id="531" xr6:uid="{00000000-000C-0000-FFFF-FFFF0A020000}" r="I54" connectionId="0">
    <xmlCellPr id="1" xr6:uid="{00000000-0010-0000-0A02-000001000000}" uniqueName="P1078218">
      <xmlPr mapId="1" xpath="/GFI-IZD-POD/NTI-GFI-IZD-POD_1000342/P1078218" xmlDataType="decimal"/>
    </xmlCellPr>
  </singleXmlCell>
  <singleXmlCell id="532" xr6:uid="{00000000-000C-0000-FFFF-FFFF0B020000}" r="H55" connectionId="0">
    <xmlCellPr id="1" xr6:uid="{00000000-0010-0000-0B02-000001000000}" uniqueName="P1078219">
      <xmlPr mapId="1" xpath="/GFI-IZD-POD/NTI-GFI-IZD-POD_1000342/P1078219" xmlDataType="decimal"/>
    </xmlCellPr>
  </singleXmlCell>
  <singleXmlCell id="533" xr6:uid="{00000000-000C-0000-FFFF-FFFF0C020000}" r="I55" connectionId="0">
    <xmlCellPr id="1" xr6:uid="{00000000-0010-0000-0C02-000001000000}" uniqueName="P1078221">
      <xmlPr mapId="1" xpath="/GFI-IZD-POD/NTI-GFI-IZD-POD_1000342/P1078221" xmlDataType="decimal"/>
    </xmlCellPr>
  </singleXmlCell>
  <singleXmlCell id="534" xr6:uid="{00000000-000C-0000-FFFF-FFFF0D020000}" r="H56" connectionId="0">
    <xmlCellPr id="1" xr6:uid="{00000000-0010-0000-0D02-000001000000}" uniqueName="P1078223">
      <xmlPr mapId="1" xpath="/GFI-IZD-POD/NTI-GFI-IZD-POD_1000342/P1078223" xmlDataType="decimal"/>
    </xmlCellPr>
  </singleXmlCell>
  <singleXmlCell id="535" xr6:uid="{00000000-000C-0000-FFFF-FFFF0E020000}" r="I56" connectionId="0">
    <xmlCellPr id="1" xr6:uid="{00000000-0010-0000-0E02-000001000000}" uniqueName="P1078225">
      <xmlPr mapId="1" xpath="/GFI-IZD-POD/NTI-GFI-IZD-POD_1000342/P1078225" xmlDataType="decimal"/>
    </xmlCellPr>
  </singleXmlCell>
  <singleXmlCell id="536" xr6:uid="{00000000-000C-0000-FFFF-FFFF0F020000}" r="H57" connectionId="0">
    <xmlCellPr id="1" xr6:uid="{00000000-0010-0000-0F02-000001000000}" uniqueName="P1078227">
      <xmlPr mapId="1" xpath="/GFI-IZD-POD/NTI-GFI-IZD-POD_1000342/P1078227" xmlDataType="decimal"/>
    </xmlCellPr>
  </singleXmlCell>
  <singleXmlCell id="537" xr6:uid="{00000000-000C-0000-FFFF-FFFF10020000}" r="I57" connectionId="0">
    <xmlCellPr id="1" xr6:uid="{00000000-0010-0000-1002-000001000000}" uniqueName="P1078228">
      <xmlPr mapId="1" xpath="/GFI-IZD-POD/NTI-GFI-IZD-POD_1000342/P1078228" xmlDataType="decimal"/>
    </xmlCellPr>
  </singleXmlCell>
  <singleXmlCell id="538" xr6:uid="{00000000-000C-0000-FFFF-FFFF11020000}" r="H58" connectionId="0">
    <xmlCellPr id="1" xr6:uid="{00000000-0010-0000-1102-000001000000}" uniqueName="P1078230">
      <xmlPr mapId="1" xpath="/GFI-IZD-POD/NTI-GFI-IZD-POD_1000342/P1078230" xmlDataType="decimal"/>
    </xmlCellPr>
  </singleXmlCell>
  <singleXmlCell id="539" xr6:uid="{00000000-000C-0000-FFFF-FFFF12020000}" r="I58" connectionId="0">
    <xmlCellPr id="1" xr6:uid="{00000000-0010-0000-1202-000001000000}" uniqueName="P1078232">
      <xmlPr mapId="1" xpath="/GFI-IZD-POD/NTI-GFI-IZD-POD_1000342/P1078232" xmlDataType="decimal"/>
    </xmlCellPr>
  </singleXmlCell>
  <singleXmlCell id="540" xr6:uid="{00000000-000C-0000-FFFF-FFFF13020000}" r="H59" connectionId="0">
    <xmlCellPr id="1" xr6:uid="{00000000-0010-0000-1302-000001000000}" uniqueName="P1078234">
      <xmlPr mapId="1" xpath="/GFI-IZD-POD/NTI-GFI-IZD-POD_1000342/P1078234" xmlDataType="decimal"/>
    </xmlCellPr>
  </singleXmlCell>
  <singleXmlCell id="541" xr6:uid="{00000000-000C-0000-FFFF-FFFF14020000}" r="I59" connectionId="0">
    <xmlCellPr id="1" xr6:uid="{00000000-0010-0000-1402-000001000000}" uniqueName="P1078235">
      <xmlPr mapId="1" xpath="/GFI-IZD-POD/NTI-GFI-IZD-POD_100034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42" xr6:uid="{00000000-000C-0000-FFFF-FFFF15020000}" r="H8" connectionId="0">
    <xmlCellPr id="1" xr6:uid="{00000000-0010-0000-1502-000001000000}" uniqueName="P1078099">
      <xmlPr mapId="1" xpath="/GFI-IZD-POD/NTD-GFI-IZD-POD_1000343/P1078099" xmlDataType="decimal"/>
    </xmlCellPr>
  </singleXmlCell>
  <singleXmlCell id="543" xr6:uid="{00000000-000C-0000-FFFF-FFFF16020000}" r="I8" connectionId="0">
    <xmlCellPr id="1" xr6:uid="{00000000-0010-0000-1602-000001000000}" uniqueName="P1078100">
      <xmlPr mapId="1" xpath="/GFI-IZD-POD/NTD-GFI-IZD-POD_1000343/P1078100" xmlDataType="decimal"/>
    </xmlCellPr>
  </singleXmlCell>
  <singleXmlCell id="544" xr6:uid="{00000000-000C-0000-FFFF-FFFF17020000}" r="H9" connectionId="0">
    <xmlCellPr id="1" xr6:uid="{00000000-0010-0000-1702-000001000000}" uniqueName="P1078101">
      <xmlPr mapId="1" xpath="/GFI-IZD-POD/NTD-GFI-IZD-POD_1000343/P1078101" xmlDataType="decimal"/>
    </xmlCellPr>
  </singleXmlCell>
  <singleXmlCell id="545" xr6:uid="{00000000-000C-0000-FFFF-FFFF18020000}" r="I9" connectionId="0">
    <xmlCellPr id="1" xr6:uid="{00000000-0010-0000-1802-000001000000}" uniqueName="P1078102">
      <xmlPr mapId="1" xpath="/GFI-IZD-POD/NTD-GFI-IZD-POD_1000343/P1078102" xmlDataType="decimal"/>
    </xmlCellPr>
  </singleXmlCell>
  <singleXmlCell id="546" xr6:uid="{00000000-000C-0000-FFFF-FFFF19020000}" r="H10" connectionId="0">
    <xmlCellPr id="1" xr6:uid="{00000000-0010-0000-1902-000001000000}" uniqueName="P1078103">
      <xmlPr mapId="1" xpath="/GFI-IZD-POD/NTD-GFI-IZD-POD_1000343/P1078103" xmlDataType="decimal"/>
    </xmlCellPr>
  </singleXmlCell>
  <singleXmlCell id="547" xr6:uid="{00000000-000C-0000-FFFF-FFFF1A020000}" r="I10" connectionId="0">
    <xmlCellPr id="1" xr6:uid="{00000000-0010-0000-1A02-000001000000}" uniqueName="P1078104">
      <xmlPr mapId="1" xpath="/GFI-IZD-POD/NTD-GFI-IZD-POD_1000343/P1078104" xmlDataType="decimal"/>
    </xmlCellPr>
  </singleXmlCell>
  <singleXmlCell id="548" xr6:uid="{00000000-000C-0000-FFFF-FFFF1B020000}" r="H11" connectionId="0">
    <xmlCellPr id="1" xr6:uid="{00000000-0010-0000-1B02-000001000000}" uniqueName="P1078105">
      <xmlPr mapId="1" xpath="/GFI-IZD-POD/NTD-GFI-IZD-POD_1000343/P1078105" xmlDataType="decimal"/>
    </xmlCellPr>
  </singleXmlCell>
  <singleXmlCell id="549" xr6:uid="{00000000-000C-0000-FFFF-FFFF1C020000}" r="I11" connectionId="0">
    <xmlCellPr id="1" xr6:uid="{00000000-0010-0000-1C02-000001000000}" uniqueName="P1078106">
      <xmlPr mapId="1" xpath="/GFI-IZD-POD/NTD-GFI-IZD-POD_1000343/P1078106" xmlDataType="decimal"/>
    </xmlCellPr>
  </singleXmlCell>
  <singleXmlCell id="550" xr6:uid="{00000000-000C-0000-FFFF-FFFF1D020000}" r="H12" connectionId="0">
    <xmlCellPr id="1" xr6:uid="{00000000-0010-0000-1D02-000001000000}" uniqueName="P1078107">
      <xmlPr mapId="1" xpath="/GFI-IZD-POD/NTD-GFI-IZD-POD_1000343/P1078107" xmlDataType="decimal"/>
    </xmlCellPr>
  </singleXmlCell>
  <singleXmlCell id="551" xr6:uid="{00000000-000C-0000-FFFF-FFFF1E020000}" r="I12" connectionId="0">
    <xmlCellPr id="1" xr6:uid="{00000000-0010-0000-1E02-000001000000}" uniqueName="P1078108">
      <xmlPr mapId="1" xpath="/GFI-IZD-POD/NTD-GFI-IZD-POD_1000343/P1078108" xmlDataType="decimal"/>
    </xmlCellPr>
  </singleXmlCell>
  <singleXmlCell id="559" xr6:uid="{00000000-000C-0000-FFFF-FFFF1F020000}" r="H13" connectionId="0">
    <xmlCellPr id="1" xr6:uid="{00000000-0010-0000-1F02-000001000000}" uniqueName="P1078115">
      <xmlPr mapId="1" xpath="/GFI-IZD-POD/NTD-GFI-IZD-POD_1000343/P1078115" xmlDataType="decimal"/>
    </xmlCellPr>
  </singleXmlCell>
  <singleXmlCell id="562" xr6:uid="{00000000-000C-0000-FFFF-FFFF20020000}" r="I13" connectionId="0">
    <xmlCellPr id="1" xr6:uid="{00000000-0010-0000-2002-000001000000}" uniqueName="P1078116">
      <xmlPr mapId="1" xpath="/GFI-IZD-POD/NTD-GFI-IZD-POD_1000343/P1078116" xmlDataType="decimal"/>
    </xmlCellPr>
  </singleXmlCell>
  <singleXmlCell id="563" xr6:uid="{00000000-000C-0000-FFFF-FFFF21020000}" r="H14" connectionId="0">
    <xmlCellPr id="1" xr6:uid="{00000000-0010-0000-2102-000001000000}" uniqueName="P1078117">
      <xmlPr mapId="1" xpath="/GFI-IZD-POD/NTD-GFI-IZD-POD_1000343/P1078117" xmlDataType="decimal"/>
    </xmlCellPr>
  </singleXmlCell>
  <singleXmlCell id="564" xr6:uid="{00000000-000C-0000-FFFF-FFFF22020000}" r="I14" connectionId="0">
    <xmlCellPr id="1" xr6:uid="{00000000-0010-0000-2202-000001000000}" uniqueName="P1078118">
      <xmlPr mapId="1" xpath="/GFI-IZD-POD/NTD-GFI-IZD-POD_1000343/P1078118" xmlDataType="decimal"/>
    </xmlCellPr>
  </singleXmlCell>
  <singleXmlCell id="565" xr6:uid="{00000000-000C-0000-FFFF-FFFF23020000}" r="H15" connectionId="0">
    <xmlCellPr id="1" xr6:uid="{00000000-0010-0000-2302-000001000000}" uniqueName="P1078119">
      <xmlPr mapId="1" xpath="/GFI-IZD-POD/NTD-GFI-IZD-POD_1000343/P1078119" xmlDataType="decimal"/>
    </xmlCellPr>
  </singleXmlCell>
  <singleXmlCell id="566" xr6:uid="{00000000-000C-0000-FFFF-FFFF24020000}" r="I15" connectionId="0">
    <xmlCellPr id="1" xr6:uid="{00000000-0010-0000-2402-000001000000}" uniqueName="P1078120">
      <xmlPr mapId="1" xpath="/GFI-IZD-POD/NTD-GFI-IZD-POD_1000343/P1078120" xmlDataType="decimal"/>
    </xmlCellPr>
  </singleXmlCell>
  <singleXmlCell id="567" xr6:uid="{00000000-000C-0000-FFFF-FFFF25020000}" r="H20" connectionId="0">
    <xmlCellPr id="1" xr6:uid="{00000000-0010-0000-2502-000001000000}" uniqueName="P1078121">
      <xmlPr mapId="1" xpath="/GFI-IZD-POD/NTD-GFI-IZD-POD_1000343/P1078121" xmlDataType="decimal"/>
    </xmlCellPr>
  </singleXmlCell>
  <singleXmlCell id="568" xr6:uid="{00000000-000C-0000-FFFF-FFFF26020000}" r="I20" connectionId="0">
    <xmlCellPr id="1" xr6:uid="{00000000-0010-0000-2602-000001000000}" uniqueName="P1078122">
      <xmlPr mapId="1" xpath="/GFI-IZD-POD/NTD-GFI-IZD-POD_1000343/P1078122" xmlDataType="decimal"/>
    </xmlCellPr>
  </singleXmlCell>
  <singleXmlCell id="569" xr6:uid="{00000000-000C-0000-FFFF-FFFF27020000}" r="H23" connectionId="0">
    <xmlCellPr id="1" xr6:uid="{00000000-0010-0000-2702-000001000000}" uniqueName="P1078123">
      <xmlPr mapId="1" xpath="/GFI-IZD-POD/NTD-GFI-IZD-POD_1000343/P1078123" xmlDataType="decimal"/>
    </xmlCellPr>
  </singleXmlCell>
  <singleXmlCell id="570" xr6:uid="{00000000-000C-0000-FFFF-FFFF28020000}" r="I23" connectionId="0">
    <xmlCellPr id="1" xr6:uid="{00000000-0010-0000-2802-000001000000}" uniqueName="P1078124">
      <xmlPr mapId="1" xpath="/GFI-IZD-POD/NTD-GFI-IZD-POD_1000343/P1078124" xmlDataType="decimal"/>
    </xmlCellPr>
  </singleXmlCell>
  <singleXmlCell id="571" xr6:uid="{00000000-000C-0000-FFFF-FFFF29020000}" r="H24" connectionId="0">
    <xmlCellPr id="1" xr6:uid="{00000000-0010-0000-2902-000001000000}" uniqueName="P1078125">
      <xmlPr mapId="1" xpath="/GFI-IZD-POD/NTD-GFI-IZD-POD_1000343/P1078125" xmlDataType="decimal"/>
    </xmlCellPr>
  </singleXmlCell>
  <singleXmlCell id="572" xr6:uid="{00000000-000C-0000-FFFF-FFFF2A020000}" r="I24" connectionId="0">
    <xmlCellPr id="1" xr6:uid="{00000000-0010-0000-2A02-000001000000}" uniqueName="P1078126">
      <xmlPr mapId="1" xpath="/GFI-IZD-POD/NTD-GFI-IZD-POD_1000343/P1078126" xmlDataType="decimal"/>
    </xmlCellPr>
  </singleXmlCell>
  <singleXmlCell id="573" xr6:uid="{00000000-000C-0000-FFFF-FFFF2B020000}" r="H25" connectionId="0">
    <xmlCellPr id="1" xr6:uid="{00000000-0010-0000-2B02-000001000000}" uniqueName="P1078127">
      <xmlPr mapId="1" xpath="/GFI-IZD-POD/NTD-GFI-IZD-POD_1000343/P1078127" xmlDataType="decimal"/>
    </xmlCellPr>
  </singleXmlCell>
  <singleXmlCell id="574" xr6:uid="{00000000-000C-0000-FFFF-FFFF2C020000}" r="I25" connectionId="0">
    <xmlCellPr id="1" xr6:uid="{00000000-0010-0000-2C02-000001000000}" uniqueName="P1078128">
      <xmlPr mapId="1" xpath="/GFI-IZD-POD/NTD-GFI-IZD-POD_1000343/P1078128" xmlDataType="decimal"/>
    </xmlCellPr>
  </singleXmlCell>
  <singleXmlCell id="575" xr6:uid="{00000000-000C-0000-FFFF-FFFF2D020000}" r="H26" connectionId="0">
    <xmlCellPr id="1" xr6:uid="{00000000-0010-0000-2D02-000001000000}" uniqueName="P1078129">
      <xmlPr mapId="1" xpath="/GFI-IZD-POD/NTD-GFI-IZD-POD_1000343/P1078129" xmlDataType="decimal"/>
    </xmlCellPr>
  </singleXmlCell>
  <singleXmlCell id="576" xr6:uid="{00000000-000C-0000-FFFF-FFFF2E020000}" r="I26" connectionId="0">
    <xmlCellPr id="1" xr6:uid="{00000000-0010-0000-2E02-000001000000}" uniqueName="P1078130">
      <xmlPr mapId="1" xpath="/GFI-IZD-POD/NTD-GFI-IZD-POD_1000343/P1078130" xmlDataType="decimal"/>
    </xmlCellPr>
  </singleXmlCell>
  <singleXmlCell id="577" xr6:uid="{00000000-000C-0000-FFFF-FFFF2F020000}" r="H27" connectionId="0">
    <xmlCellPr id="1" xr6:uid="{00000000-0010-0000-2F02-000001000000}" uniqueName="P1078131">
      <xmlPr mapId="1" xpath="/GFI-IZD-POD/NTD-GFI-IZD-POD_1000343/P1078131" xmlDataType="decimal"/>
    </xmlCellPr>
  </singleXmlCell>
  <singleXmlCell id="578" xr6:uid="{00000000-000C-0000-FFFF-FFFF30020000}" r="I27" connectionId="0">
    <xmlCellPr id="1" xr6:uid="{00000000-0010-0000-3002-000001000000}" uniqueName="P1078132">
      <xmlPr mapId="1" xpath="/GFI-IZD-POD/NTD-GFI-IZD-POD_1000343/P1078132" xmlDataType="decimal"/>
    </xmlCellPr>
  </singleXmlCell>
  <singleXmlCell id="579" xr6:uid="{00000000-000C-0000-FFFF-FFFF31020000}" r="H28" connectionId="0">
    <xmlCellPr id="1" xr6:uid="{00000000-0010-0000-3102-000001000000}" uniqueName="P1078133">
      <xmlPr mapId="1" xpath="/GFI-IZD-POD/NTD-GFI-IZD-POD_1000343/P1078133" xmlDataType="decimal"/>
    </xmlCellPr>
  </singleXmlCell>
  <singleXmlCell id="580" xr6:uid="{00000000-000C-0000-FFFF-FFFF32020000}" r="I28" connectionId="0">
    <xmlCellPr id="1" xr6:uid="{00000000-0010-0000-3202-000001000000}" uniqueName="P1078134">
      <xmlPr mapId="1" xpath="/GFI-IZD-POD/NTD-GFI-IZD-POD_1000343/P1078134" xmlDataType="decimal"/>
    </xmlCellPr>
  </singleXmlCell>
  <singleXmlCell id="581" xr6:uid="{00000000-000C-0000-FFFF-FFFF33020000}" r="H29" connectionId="0">
    <xmlCellPr id="1" xr6:uid="{00000000-0010-0000-3302-000001000000}" uniqueName="P1078135">
      <xmlPr mapId="1" xpath="/GFI-IZD-POD/NTD-GFI-IZD-POD_1000343/P1078135" xmlDataType="decimal"/>
    </xmlCellPr>
  </singleXmlCell>
  <singleXmlCell id="582" xr6:uid="{00000000-000C-0000-FFFF-FFFF34020000}" r="I29" connectionId="0">
    <xmlCellPr id="1" xr6:uid="{00000000-0010-0000-3402-000001000000}" uniqueName="P1078136">
      <xmlPr mapId="1" xpath="/GFI-IZD-POD/NTD-GFI-IZD-POD_1000343/P1078136" xmlDataType="decimal"/>
    </xmlCellPr>
  </singleXmlCell>
  <singleXmlCell id="583" xr6:uid="{00000000-000C-0000-FFFF-FFFF35020000}" r="H30" connectionId="0">
    <xmlCellPr id="1" xr6:uid="{00000000-0010-0000-3502-000001000000}" uniqueName="P1078137">
      <xmlPr mapId="1" xpath="/GFI-IZD-POD/NTD-GFI-IZD-POD_1000343/P1078137" xmlDataType="decimal"/>
    </xmlCellPr>
  </singleXmlCell>
  <singleXmlCell id="584" xr6:uid="{00000000-000C-0000-FFFF-FFFF36020000}" r="I30" connectionId="0">
    <xmlCellPr id="1" xr6:uid="{00000000-0010-0000-3602-000001000000}" uniqueName="P1078138">
      <xmlPr mapId="1" xpath="/GFI-IZD-POD/NTD-GFI-IZD-POD_1000343/P1078138" xmlDataType="decimal"/>
    </xmlCellPr>
  </singleXmlCell>
  <singleXmlCell id="585" xr6:uid="{00000000-000C-0000-FFFF-FFFF37020000}" r="H31" connectionId="0">
    <xmlCellPr id="1" xr6:uid="{00000000-0010-0000-3702-000001000000}" uniqueName="P1078139">
      <xmlPr mapId="1" xpath="/GFI-IZD-POD/NTD-GFI-IZD-POD_1000343/P1078139" xmlDataType="decimal"/>
    </xmlCellPr>
  </singleXmlCell>
  <singleXmlCell id="586" xr6:uid="{00000000-000C-0000-FFFF-FFFF38020000}" r="I31" connectionId="0">
    <xmlCellPr id="1" xr6:uid="{00000000-0010-0000-3802-000001000000}" uniqueName="P1078140">
      <xmlPr mapId="1" xpath="/GFI-IZD-POD/NTD-GFI-IZD-POD_1000343/P1078140" xmlDataType="decimal"/>
    </xmlCellPr>
  </singleXmlCell>
  <singleXmlCell id="587" xr6:uid="{00000000-000C-0000-FFFF-FFFF39020000}" r="H32" connectionId="0">
    <xmlCellPr id="1" xr6:uid="{00000000-0010-0000-3902-000001000000}" uniqueName="P1078141">
      <xmlPr mapId="1" xpath="/GFI-IZD-POD/NTD-GFI-IZD-POD_1000343/P1078141" xmlDataType="decimal"/>
    </xmlCellPr>
  </singleXmlCell>
  <singleXmlCell id="588" xr6:uid="{00000000-000C-0000-FFFF-FFFF3A020000}" r="I32" connectionId="0">
    <xmlCellPr id="1" xr6:uid="{00000000-0010-0000-3A02-000001000000}" uniqueName="P1078142">
      <xmlPr mapId="1" xpath="/GFI-IZD-POD/NTD-GFI-IZD-POD_1000343/P1078142" xmlDataType="decimal"/>
    </xmlCellPr>
  </singleXmlCell>
  <singleXmlCell id="589" xr6:uid="{00000000-000C-0000-FFFF-FFFF3B020000}" r="H33" connectionId="0">
    <xmlCellPr id="1" xr6:uid="{00000000-0010-0000-3B02-000001000000}" uniqueName="P1078143">
      <xmlPr mapId="1" xpath="/GFI-IZD-POD/NTD-GFI-IZD-POD_1000343/P1078143" xmlDataType="decimal"/>
    </xmlCellPr>
  </singleXmlCell>
  <singleXmlCell id="590" xr6:uid="{00000000-000C-0000-FFFF-FFFF3C020000}" r="I33" connectionId="0">
    <xmlCellPr id="1" xr6:uid="{00000000-0010-0000-3C02-000001000000}" uniqueName="P1078144">
      <xmlPr mapId="1" xpath="/GFI-IZD-POD/NTD-GFI-IZD-POD_1000343/P1078144" xmlDataType="decimal"/>
    </xmlCellPr>
  </singleXmlCell>
  <singleXmlCell id="591" xr6:uid="{00000000-000C-0000-FFFF-FFFF3D020000}" r="H34" connectionId="0">
    <xmlCellPr id="1" xr6:uid="{00000000-0010-0000-3D02-000001000000}" uniqueName="P1078145">
      <xmlPr mapId="1" xpath="/GFI-IZD-POD/NTD-GFI-IZD-POD_1000343/P1078145" xmlDataType="decimal"/>
    </xmlCellPr>
  </singleXmlCell>
  <singleXmlCell id="592" xr6:uid="{00000000-000C-0000-FFFF-FFFF3E020000}" r="I34" connectionId="0">
    <xmlCellPr id="1" xr6:uid="{00000000-0010-0000-3E02-000001000000}" uniqueName="P1078146">
      <xmlPr mapId="1" xpath="/GFI-IZD-POD/NTD-GFI-IZD-POD_1000343/P1078146" xmlDataType="decimal"/>
    </xmlCellPr>
  </singleXmlCell>
  <singleXmlCell id="593" xr6:uid="{00000000-000C-0000-FFFF-FFFF3F020000}" r="H35" connectionId="0">
    <xmlCellPr id="1" xr6:uid="{00000000-0010-0000-3F02-000001000000}" uniqueName="P1078147">
      <xmlPr mapId="1" xpath="/GFI-IZD-POD/NTD-GFI-IZD-POD_1000343/P1078147" xmlDataType="decimal"/>
    </xmlCellPr>
  </singleXmlCell>
  <singleXmlCell id="594" xr6:uid="{00000000-000C-0000-FFFF-FFFF40020000}" r="I35" connectionId="0">
    <xmlCellPr id="1" xr6:uid="{00000000-0010-0000-4002-000001000000}" uniqueName="P1078148">
      <xmlPr mapId="1" xpath="/GFI-IZD-POD/NTD-GFI-IZD-POD_1000343/P1078148" xmlDataType="decimal"/>
    </xmlCellPr>
  </singleXmlCell>
  <singleXmlCell id="595" xr6:uid="{00000000-000C-0000-FFFF-FFFF41020000}" r="H36" connectionId="0">
    <xmlCellPr id="1" xr6:uid="{00000000-0010-0000-4102-000001000000}" uniqueName="P1078149">
      <xmlPr mapId="1" xpath="/GFI-IZD-POD/NTD-GFI-IZD-POD_1000343/P1078149" xmlDataType="decimal"/>
    </xmlCellPr>
  </singleXmlCell>
  <singleXmlCell id="596" xr6:uid="{00000000-000C-0000-FFFF-FFFF42020000}" r="I36" connectionId="0">
    <xmlCellPr id="1" xr6:uid="{00000000-0010-0000-4202-000001000000}" uniqueName="P1078150">
      <xmlPr mapId="1" xpath="/GFI-IZD-POD/NTD-GFI-IZD-POD_1000343/P1078150" xmlDataType="decimal"/>
    </xmlCellPr>
  </singleXmlCell>
  <singleXmlCell id="597" xr6:uid="{00000000-000C-0000-FFFF-FFFF43020000}" r="H38" connectionId="0">
    <xmlCellPr id="1" xr6:uid="{00000000-0010-0000-4302-000001000000}" uniqueName="P1078151">
      <xmlPr mapId="1" xpath="/GFI-IZD-POD/NTD-GFI-IZD-POD_1000343/P1078151" xmlDataType="decimal"/>
    </xmlCellPr>
  </singleXmlCell>
  <singleXmlCell id="598" xr6:uid="{00000000-000C-0000-FFFF-FFFF44020000}" r="I38" connectionId="0">
    <xmlCellPr id="1" xr6:uid="{00000000-0010-0000-4402-000001000000}" uniqueName="P1078152">
      <xmlPr mapId="1" xpath="/GFI-IZD-POD/NTD-GFI-IZD-POD_1000343/P1078152" xmlDataType="decimal"/>
    </xmlCellPr>
  </singleXmlCell>
  <singleXmlCell id="599" xr6:uid="{00000000-000C-0000-FFFF-FFFF45020000}" r="H39" connectionId="0">
    <xmlCellPr id="1" xr6:uid="{00000000-0010-0000-4502-000001000000}" uniqueName="P1078153">
      <xmlPr mapId="1" xpath="/GFI-IZD-POD/NTD-GFI-IZD-POD_1000343/P1078153" xmlDataType="decimal"/>
    </xmlCellPr>
  </singleXmlCell>
  <singleXmlCell id="600" xr6:uid="{00000000-000C-0000-FFFF-FFFF46020000}" r="I39" connectionId="0">
    <xmlCellPr id="1" xr6:uid="{00000000-0010-0000-4602-000001000000}" uniqueName="P1078154">
      <xmlPr mapId="1" xpath="/GFI-IZD-POD/NTD-GFI-IZD-POD_1000343/P1078154" xmlDataType="decimal"/>
    </xmlCellPr>
  </singleXmlCell>
  <singleXmlCell id="601" xr6:uid="{00000000-000C-0000-FFFF-FFFF47020000}" r="H40" connectionId="0">
    <xmlCellPr id="1" xr6:uid="{00000000-0010-0000-4702-000001000000}" uniqueName="P1078155">
      <xmlPr mapId="1" xpath="/GFI-IZD-POD/NTD-GFI-IZD-POD_1000343/P1078155" xmlDataType="decimal"/>
    </xmlCellPr>
  </singleXmlCell>
  <singleXmlCell id="602" xr6:uid="{00000000-000C-0000-FFFF-FFFF48020000}" r="I40" connectionId="0">
    <xmlCellPr id="1" xr6:uid="{00000000-0010-0000-4802-000001000000}" uniqueName="P1078156">
      <xmlPr mapId="1" xpath="/GFI-IZD-POD/NTD-GFI-IZD-POD_1000343/P1078156" xmlDataType="decimal"/>
    </xmlCellPr>
  </singleXmlCell>
  <singleXmlCell id="605" xr6:uid="{00000000-000C-0000-FFFF-FFFF49020000}" r="H42" connectionId="0">
    <xmlCellPr id="1" xr6:uid="{00000000-0010-0000-4902-000001000000}" uniqueName="P1078159">
      <xmlPr mapId="1" xpath="/GFI-IZD-POD/NTD-GFI-IZD-POD_1000343/P1078159" xmlDataType="decimal"/>
    </xmlCellPr>
  </singleXmlCell>
  <singleXmlCell id="606" xr6:uid="{00000000-000C-0000-FFFF-FFFF4A020000}" r="I42" connectionId="0">
    <xmlCellPr id="1" xr6:uid="{00000000-0010-0000-4A02-000001000000}" uniqueName="P1078160">
      <xmlPr mapId="1" xpath="/GFI-IZD-POD/NTD-GFI-IZD-POD_1000343/P1078160" xmlDataType="decimal"/>
    </xmlCellPr>
  </singleXmlCell>
  <singleXmlCell id="607" xr6:uid="{00000000-000C-0000-FFFF-FFFF4B020000}" r="H43" connectionId="0">
    <xmlCellPr id="1" xr6:uid="{00000000-0010-0000-4B02-000001000000}" uniqueName="P1078161">
      <xmlPr mapId="1" xpath="/GFI-IZD-POD/NTD-GFI-IZD-POD_1000343/P1078161" xmlDataType="decimal"/>
    </xmlCellPr>
  </singleXmlCell>
  <singleXmlCell id="608" xr6:uid="{00000000-000C-0000-FFFF-FFFF4C020000}" r="I43" connectionId="0">
    <xmlCellPr id="1" xr6:uid="{00000000-0010-0000-4C02-000001000000}" uniqueName="P1078162">
      <xmlPr mapId="1" xpath="/GFI-IZD-POD/NTD-GFI-IZD-POD_1000343/P1078162" xmlDataType="decimal"/>
    </xmlCellPr>
  </singleXmlCell>
  <singleXmlCell id="609" xr6:uid="{00000000-000C-0000-FFFF-FFFF4D020000}" r="H44" connectionId="0">
    <xmlCellPr id="1" xr6:uid="{00000000-0010-0000-4D02-000001000000}" uniqueName="P1078163">
      <xmlPr mapId="1" xpath="/GFI-IZD-POD/NTD-GFI-IZD-POD_1000343/P1078163" xmlDataType="decimal"/>
    </xmlCellPr>
  </singleXmlCell>
  <singleXmlCell id="610" xr6:uid="{00000000-000C-0000-FFFF-FFFF4E020000}" r="I44" connectionId="0">
    <xmlCellPr id="1" xr6:uid="{00000000-0010-0000-4E02-000001000000}" uniqueName="P1078164">
      <xmlPr mapId="1" xpath="/GFI-IZD-POD/NTD-GFI-IZD-POD_1000343/P1078164" xmlDataType="decimal"/>
    </xmlCellPr>
  </singleXmlCell>
  <singleXmlCell id="611" xr6:uid="{00000000-000C-0000-FFFF-FFFF4F020000}" r="H45" connectionId="0">
    <xmlCellPr id="1" xr6:uid="{00000000-0010-0000-4F02-000001000000}" uniqueName="P1078165">
      <xmlPr mapId="1" xpath="/GFI-IZD-POD/NTD-GFI-IZD-POD_1000343/P1078165" xmlDataType="decimal"/>
    </xmlCellPr>
  </singleXmlCell>
  <singleXmlCell id="612" xr6:uid="{00000000-000C-0000-FFFF-FFFF50020000}" r="I45" connectionId="0">
    <xmlCellPr id="1" xr6:uid="{00000000-0010-0000-5002-000001000000}" uniqueName="P1078166">
      <xmlPr mapId="1" xpath="/GFI-IZD-POD/NTD-GFI-IZD-POD_1000343/P1078166" xmlDataType="decimal"/>
    </xmlCellPr>
  </singleXmlCell>
  <singleXmlCell id="613" xr6:uid="{00000000-000C-0000-FFFF-FFFF51020000}" r="H46" connectionId="0">
    <xmlCellPr id="1" xr6:uid="{00000000-0010-0000-5102-000001000000}" uniqueName="P1078167">
      <xmlPr mapId="1" xpath="/GFI-IZD-POD/NTD-GFI-IZD-POD_1000343/P1078167" xmlDataType="decimal"/>
    </xmlCellPr>
  </singleXmlCell>
  <singleXmlCell id="614" xr6:uid="{00000000-000C-0000-FFFF-FFFF52020000}" r="I46" connectionId="0">
    <xmlCellPr id="1" xr6:uid="{00000000-0010-0000-5202-000001000000}" uniqueName="P1078168">
      <xmlPr mapId="1" xpath="/GFI-IZD-POD/NTD-GFI-IZD-POD_1000343/P1078168" xmlDataType="decimal"/>
    </xmlCellPr>
  </singleXmlCell>
  <singleXmlCell id="615" xr6:uid="{00000000-000C-0000-FFFF-FFFF53020000}" r="H47" connectionId="0">
    <xmlCellPr id="1" xr6:uid="{00000000-0010-0000-5302-000001000000}" uniqueName="P1078169">
      <xmlPr mapId="1" xpath="/GFI-IZD-POD/NTD-GFI-IZD-POD_1000343/P1078169" xmlDataType="decimal"/>
    </xmlCellPr>
  </singleXmlCell>
  <singleXmlCell id="616" xr6:uid="{00000000-000C-0000-FFFF-FFFF54020000}" r="I47" connectionId="0">
    <xmlCellPr id="1" xr6:uid="{00000000-0010-0000-5402-000001000000}" uniqueName="P1078170">
      <xmlPr mapId="1" xpath="/GFI-IZD-POD/NTD-GFI-IZD-POD_1000343/P1078170" xmlDataType="decimal"/>
    </xmlCellPr>
  </singleXmlCell>
  <singleXmlCell id="617" xr6:uid="{00000000-000C-0000-FFFF-FFFF55020000}" r="H48" connectionId="0">
    <xmlCellPr id="1" xr6:uid="{00000000-0010-0000-5502-000001000000}" uniqueName="P1078171">
      <xmlPr mapId="1" xpath="/GFI-IZD-POD/NTD-GFI-IZD-POD_1000343/P1078171" xmlDataType="decimal"/>
    </xmlCellPr>
  </singleXmlCell>
  <singleXmlCell id="618" xr6:uid="{00000000-000C-0000-FFFF-FFFF56020000}" r="I48" connectionId="0">
    <xmlCellPr id="1" xr6:uid="{00000000-0010-0000-5602-000001000000}" uniqueName="P1078172">
      <xmlPr mapId="1" xpath="/GFI-IZD-POD/NTD-GFI-IZD-POD_1000343/P1078172" xmlDataType="decimal"/>
    </xmlCellPr>
  </singleXmlCell>
  <singleXmlCell id="619" xr6:uid="{00000000-000C-0000-FFFF-FFFF57020000}" r="H49" connectionId="0">
    <xmlCellPr id="1" xr6:uid="{00000000-0010-0000-5702-000001000000}" uniqueName="P1078173">
      <xmlPr mapId="1" xpath="/GFI-IZD-POD/NTD-GFI-IZD-POD_1000343/P1078173" xmlDataType="decimal"/>
    </xmlCellPr>
  </singleXmlCell>
  <singleXmlCell id="620" xr6:uid="{00000000-000C-0000-FFFF-FFFF58020000}" r="I49" connectionId="0">
    <xmlCellPr id="1" xr6:uid="{00000000-0010-0000-5802-000001000000}" uniqueName="P1078174">
      <xmlPr mapId="1" xpath="/GFI-IZD-POD/NTD-GFI-IZD-POD_1000343/P1078174" xmlDataType="decimal"/>
    </xmlCellPr>
  </singleXmlCell>
  <singleXmlCell id="621" xr6:uid="{00000000-000C-0000-FFFF-FFFF59020000}" r="H50" connectionId="0">
    <xmlCellPr id="1" xr6:uid="{00000000-0010-0000-5902-000001000000}" uniqueName="P1078175">
      <xmlPr mapId="1" xpath="/GFI-IZD-POD/NTD-GFI-IZD-POD_1000343/P1078175" xmlDataType="decimal"/>
    </xmlCellPr>
  </singleXmlCell>
  <singleXmlCell id="622" xr6:uid="{00000000-000C-0000-FFFF-FFFF5A020000}" r="I50" connectionId="0">
    <xmlCellPr id="1" xr6:uid="{00000000-0010-0000-5A02-000001000000}" uniqueName="P1078176">
      <xmlPr mapId="1" xpath="/GFI-IZD-POD/NTD-GFI-IZD-POD_1000343/P1078176" xmlDataType="decimal"/>
    </xmlCellPr>
  </singleXmlCell>
  <singleXmlCell id="623" xr6:uid="{00000000-000C-0000-FFFF-FFFF5B020000}" r="H51" connectionId="0">
    <xmlCellPr id="1" xr6:uid="{00000000-0010-0000-5B02-000001000000}" uniqueName="P1078177">
      <xmlPr mapId="1" xpath="/GFI-IZD-POD/NTD-GFI-IZD-POD_1000343/P1078177" xmlDataType="decimal"/>
    </xmlCellPr>
  </singleXmlCell>
  <singleXmlCell id="624" xr6:uid="{00000000-000C-0000-FFFF-FFFF5C020000}" r="I51" connectionId="0">
    <xmlCellPr id="1" xr6:uid="{00000000-0010-0000-5C02-000001000000}" uniqueName="P1078178">
      <xmlPr mapId="1" xpath="/GFI-IZD-POD/NTD-GFI-IZD-POD_1000343/P1078178" xmlDataType="decimal"/>
    </xmlCellPr>
  </singleXmlCell>
  <singleXmlCell id="625" xr6:uid="{00000000-000C-0000-FFFF-FFFF5D020000}" r="H52" connectionId="0">
    <xmlCellPr id="1" xr6:uid="{00000000-0010-0000-5D02-000001000000}" uniqueName="P1078179">
      <xmlPr mapId="1" xpath="/GFI-IZD-POD/NTD-GFI-IZD-POD_1000343/P1078179" xmlDataType="decimal"/>
    </xmlCellPr>
  </singleXmlCell>
  <singleXmlCell id="626" xr6:uid="{00000000-000C-0000-FFFF-FFFF5E020000}" r="I52" connectionId="0">
    <xmlCellPr id="1" xr6:uid="{00000000-0010-0000-5E02-000001000000}" uniqueName="P1078180">
      <xmlPr mapId="1" xpath="/GFI-IZD-POD/NTD-GFI-IZD-POD_1000343/P1078180" xmlDataType="decimal"/>
    </xmlCellPr>
  </singleXmlCell>
  <singleXmlCell id="627" xr6:uid="{00000000-000C-0000-FFFF-FFFF5F020000}" r="H53" connectionId="0">
    <xmlCellPr id="1" xr6:uid="{00000000-0010-0000-5F02-000001000000}" uniqueName="P1078181">
      <xmlPr mapId="1" xpath="/GFI-IZD-POD/NTD-GFI-IZD-POD_1000343/P1078181" xmlDataType="decimal"/>
    </xmlCellPr>
  </singleXmlCell>
  <singleXmlCell id="628" xr6:uid="{00000000-000C-0000-FFFF-FFFF60020000}" r="I53" connectionId="0">
    <xmlCellPr id="1" xr6:uid="{00000000-0010-0000-6002-000001000000}" uniqueName="P1078182">
      <xmlPr mapId="1" xpath="/GFI-IZD-POD/NTD-GFI-IZD-POD_1000343/P1078182" xmlDataType="decimal"/>
    </xmlCellPr>
  </singleXmlCell>
  <singleXmlCell id="603" xr6:uid="{00000000-000C-0000-FFFF-FFFF61020000}" r="H41" connectionId="0">
    <xmlCellPr id="1" xr6:uid="{00000000-0010-0000-6102-000001000000}" uniqueName="P1078157">
      <xmlPr mapId="1" xpath="/GFI-IZD-POD/NTD-GFI-IZD-POD_1000343/P1078157" xmlDataType="decimal"/>
    </xmlCellPr>
  </singleXmlCell>
  <singleXmlCell id="604" xr6:uid="{00000000-000C-0000-FFFF-FFFF62020000}" r="I41" connectionId="0">
    <xmlCellPr id="1" xr6:uid="{00000000-0010-0000-6202-000001000000}" uniqueName="P1078158">
      <xmlPr mapId="1" xpath="/GFI-IZD-POD/NTD-GFI-IZD-POD_1000343/P1078158"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63020000}" r="H7" connectionId="0">
    <xmlCellPr id="1" xr6:uid="{00000000-0010-0000-6302-000001000000}" uniqueName="P1073415">
      <xmlPr mapId="1" xpath="/GFI-IZD-POD/IPK-GFI-IZD-POD_1000344/P1073415" xmlDataType="decimal"/>
    </xmlCellPr>
  </singleXmlCell>
  <singleXmlCell id="630" xr6:uid="{00000000-000C-0000-FFFF-FFFF64020000}" r="I7" connectionId="0">
    <xmlCellPr id="1" xr6:uid="{00000000-0010-0000-6402-000001000000}" uniqueName="P1078183">
      <xmlPr mapId="1" xpath="/GFI-IZD-POD/IPK-GFI-IZD-POD_1000344/P1078183" xmlDataType="decimal"/>
    </xmlCellPr>
  </singleXmlCell>
  <singleXmlCell id="631" xr6:uid="{00000000-000C-0000-FFFF-FFFF65020000}" r="J7" connectionId="0">
    <xmlCellPr id="1" xr6:uid="{00000000-0010-0000-6502-000001000000}" uniqueName="P1078184">
      <xmlPr mapId="1" xpath="/GFI-IZD-POD/IPK-GFI-IZD-POD_1000344/P1078184" xmlDataType="decimal"/>
    </xmlCellPr>
  </singleXmlCell>
  <singleXmlCell id="632" xr6:uid="{00000000-000C-0000-FFFF-FFFF66020000}" r="K7" connectionId="0">
    <xmlCellPr id="1" xr6:uid="{00000000-0010-0000-6602-000001000000}" uniqueName="P1078185">
      <xmlPr mapId="1" xpath="/GFI-IZD-POD/IPK-GFI-IZD-POD_1000344/P1078185" xmlDataType="decimal"/>
    </xmlCellPr>
  </singleXmlCell>
  <singleXmlCell id="633" xr6:uid="{00000000-000C-0000-FFFF-FFFF67020000}" r="L7" connectionId="0">
    <xmlCellPr id="1" xr6:uid="{00000000-0010-0000-6702-000001000000}" uniqueName="P1078186">
      <xmlPr mapId="1" xpath="/GFI-IZD-POD/IPK-GFI-IZD-POD_1000344/P1078186" xmlDataType="decimal"/>
    </xmlCellPr>
  </singleXmlCell>
  <singleXmlCell id="634" xr6:uid="{00000000-000C-0000-FFFF-FFFF68020000}" r="M7" connectionId="0">
    <xmlCellPr id="1" xr6:uid="{00000000-0010-0000-6802-000001000000}" uniqueName="P1078187">
      <xmlPr mapId="1" xpath="/GFI-IZD-POD/IPK-GFI-IZD-POD_1000344/P1078187" xmlDataType="decimal"/>
    </xmlCellPr>
  </singleXmlCell>
  <singleXmlCell id="635" xr6:uid="{00000000-000C-0000-FFFF-FFFF69020000}" r="N7" connectionId="0">
    <xmlCellPr id="1" xr6:uid="{00000000-0010-0000-6902-000001000000}" uniqueName="P1078188">
      <xmlPr mapId="1" xpath="/GFI-IZD-POD/IPK-GFI-IZD-POD_1000344/P1078188" xmlDataType="decimal"/>
    </xmlCellPr>
  </singleXmlCell>
  <singleXmlCell id="636" xr6:uid="{00000000-000C-0000-FFFF-FFFF6A020000}" r="O7" connectionId="0">
    <xmlCellPr id="1" xr6:uid="{00000000-0010-0000-6A02-000001000000}" uniqueName="P1078189">
      <xmlPr mapId="1" xpath="/GFI-IZD-POD/IPK-GFI-IZD-POD_1000344/P1078189" xmlDataType="decimal"/>
    </xmlCellPr>
  </singleXmlCell>
  <singleXmlCell id="637" xr6:uid="{00000000-000C-0000-FFFF-FFFF6B020000}" r="P7" connectionId="0">
    <xmlCellPr id="1" xr6:uid="{00000000-0010-0000-6B02-000001000000}" uniqueName="P1081532">
      <xmlPr mapId="1" xpath="/GFI-IZD-POD/IPK-GFI-IZD-POD_1000344/P1081532" xmlDataType="decimal"/>
    </xmlCellPr>
  </singleXmlCell>
  <singleXmlCell id="638" xr6:uid="{00000000-000C-0000-FFFF-FFFF6C020000}" r="Q7" connectionId="0">
    <xmlCellPr id="1" xr6:uid="{00000000-0010-0000-6C02-000001000000}" uniqueName="P1081533">
      <xmlPr mapId="1" xpath="/GFI-IZD-POD/IPK-GFI-IZD-POD_1000344/P1081533" xmlDataType="decimal"/>
    </xmlCellPr>
  </singleXmlCell>
  <singleXmlCell id="639" xr6:uid="{00000000-000C-0000-FFFF-FFFF6D020000}" r="R7" connectionId="0">
    <xmlCellPr id="1" xr6:uid="{00000000-0010-0000-6D02-000001000000}" uniqueName="P1081534">
      <xmlPr mapId="1" xpath="/GFI-IZD-POD/IPK-GFI-IZD-POD_1000344/P1081534" xmlDataType="decimal"/>
    </xmlCellPr>
  </singleXmlCell>
  <singleXmlCell id="640" xr6:uid="{00000000-000C-0000-FFFF-FFFF6E020000}" r="U7" connectionId="0">
    <xmlCellPr id="1" xr6:uid="{00000000-0010-0000-6E02-000001000000}" uniqueName="P1081535">
      <xmlPr mapId="1" xpath="/GFI-IZD-POD/IPK-GFI-IZD-POD_1000344/P1081535" xmlDataType="decimal"/>
    </xmlCellPr>
  </singleXmlCell>
  <singleXmlCell id="641" xr6:uid="{00000000-000C-0000-FFFF-FFFF6F020000}" r="V7" connectionId="0">
    <xmlCellPr id="1" xr6:uid="{00000000-0010-0000-6F02-000001000000}" uniqueName="P1081536">
      <xmlPr mapId="1" xpath="/GFI-IZD-POD/IPK-GFI-IZD-POD_1000344/P1081536" xmlDataType="decimal"/>
    </xmlCellPr>
  </singleXmlCell>
  <singleXmlCell id="647" xr6:uid="{00000000-000C-0000-FFFF-FFFF70020000}" r="W7" connectionId="0">
    <xmlCellPr id="1" xr6:uid="{00000000-0010-0000-7002-000001000000}" uniqueName="P1081537">
      <xmlPr mapId="1" xpath="/GFI-IZD-POD/IPK-GFI-IZD-POD_1000344/P1081537" xmlDataType="decimal"/>
    </xmlCellPr>
  </singleXmlCell>
  <singleXmlCell id="648" xr6:uid="{00000000-000C-0000-FFFF-FFFF71020000}" r="X7" connectionId="0">
    <xmlCellPr id="1" xr6:uid="{00000000-0010-0000-7102-000001000000}" uniqueName="P1081538">
      <xmlPr mapId="1" xpath="/GFI-IZD-POD/IPK-GFI-IZD-POD_1000344/P1081538" xmlDataType="decimal"/>
    </xmlCellPr>
  </singleXmlCell>
  <singleXmlCell id="649" xr6:uid="{00000000-000C-0000-FFFF-FFFF72020000}" r="Y7" connectionId="0">
    <xmlCellPr id="1" xr6:uid="{00000000-0010-0000-7202-000001000000}" uniqueName="P1081539">
      <xmlPr mapId="1" xpath="/GFI-IZD-POD/IPK-GFI-IZD-POD_1000344/P1081539" xmlDataType="decimal"/>
    </xmlCellPr>
  </singleXmlCell>
  <singleXmlCell id="650" xr6:uid="{00000000-000C-0000-FFFF-FFFF73020000}" r="H8" connectionId="0">
    <xmlCellPr id="1" xr6:uid="{00000000-0010-0000-7302-000001000000}" uniqueName="P1078190">
      <xmlPr mapId="1" xpath="/GFI-IZD-POD/IPK-GFI-IZD-POD_1000344/P1078190" xmlDataType="decimal"/>
    </xmlCellPr>
  </singleXmlCell>
  <singleXmlCell id="651" xr6:uid="{00000000-000C-0000-FFFF-FFFF74020000}" r="I8" connectionId="0">
    <xmlCellPr id="1" xr6:uid="{00000000-0010-0000-7402-000001000000}" uniqueName="P1078191">
      <xmlPr mapId="1" xpath="/GFI-IZD-POD/IPK-GFI-IZD-POD_1000344/P1078191" xmlDataType="decimal"/>
    </xmlCellPr>
  </singleXmlCell>
  <singleXmlCell id="652" xr6:uid="{00000000-000C-0000-FFFF-FFFF75020000}" r="J8" connectionId="0">
    <xmlCellPr id="1" xr6:uid="{00000000-0010-0000-7502-000001000000}" uniqueName="P1078192">
      <xmlPr mapId="1" xpath="/GFI-IZD-POD/IPK-GFI-IZD-POD_1000344/P1078192" xmlDataType="decimal"/>
    </xmlCellPr>
  </singleXmlCell>
  <singleXmlCell id="653" xr6:uid="{00000000-000C-0000-FFFF-FFFF76020000}" r="K8" connectionId="0">
    <xmlCellPr id="1" xr6:uid="{00000000-0010-0000-7602-000001000000}" uniqueName="P1078193">
      <xmlPr mapId="1" xpath="/GFI-IZD-POD/IPK-GFI-IZD-POD_1000344/P1078193" xmlDataType="decimal"/>
    </xmlCellPr>
  </singleXmlCell>
  <singleXmlCell id="654" xr6:uid="{00000000-000C-0000-FFFF-FFFF77020000}" r="L8" connectionId="0">
    <xmlCellPr id="1" xr6:uid="{00000000-0010-0000-7702-000001000000}" uniqueName="P1078194">
      <xmlPr mapId="1" xpath="/GFI-IZD-POD/IPK-GFI-IZD-POD_1000344/P1078194" xmlDataType="decimal"/>
    </xmlCellPr>
  </singleXmlCell>
  <singleXmlCell id="655" xr6:uid="{00000000-000C-0000-FFFF-FFFF78020000}" r="M8" connectionId="0">
    <xmlCellPr id="1" xr6:uid="{00000000-0010-0000-7802-000001000000}" uniqueName="P1078195">
      <xmlPr mapId="1" xpath="/GFI-IZD-POD/IPK-GFI-IZD-POD_1000344/P1078195" xmlDataType="decimal"/>
    </xmlCellPr>
  </singleXmlCell>
  <singleXmlCell id="656" xr6:uid="{00000000-000C-0000-FFFF-FFFF79020000}" r="N8" connectionId="0">
    <xmlCellPr id="1" xr6:uid="{00000000-0010-0000-7902-000001000000}" uniqueName="P1078196">
      <xmlPr mapId="1" xpath="/GFI-IZD-POD/IPK-GFI-IZD-POD_1000344/P1078196" xmlDataType="decimal"/>
    </xmlCellPr>
  </singleXmlCell>
  <singleXmlCell id="657" xr6:uid="{00000000-000C-0000-FFFF-FFFF7A020000}" r="O8" connectionId="0">
    <xmlCellPr id="1" xr6:uid="{00000000-0010-0000-7A02-000001000000}" uniqueName="P1078197">
      <xmlPr mapId="1" xpath="/GFI-IZD-POD/IPK-GFI-IZD-POD_1000344/P1078197" xmlDataType="decimal"/>
    </xmlCellPr>
  </singleXmlCell>
  <singleXmlCell id="658" xr6:uid="{00000000-000C-0000-FFFF-FFFF7B020000}" r="P8" connectionId="0">
    <xmlCellPr id="1" xr6:uid="{00000000-0010-0000-7B02-000001000000}" uniqueName="P1081540">
      <xmlPr mapId="1" xpath="/GFI-IZD-POD/IPK-GFI-IZD-POD_1000344/P1081540" xmlDataType="decimal"/>
    </xmlCellPr>
  </singleXmlCell>
  <singleXmlCell id="659" xr6:uid="{00000000-000C-0000-FFFF-FFFF7C020000}" r="Q8" connectionId="0">
    <xmlCellPr id="1" xr6:uid="{00000000-0010-0000-7C02-000001000000}" uniqueName="P1081546">
      <xmlPr mapId="1" xpath="/GFI-IZD-POD/IPK-GFI-IZD-POD_1000344/P1081546" xmlDataType="decimal"/>
    </xmlCellPr>
  </singleXmlCell>
  <singleXmlCell id="660" xr6:uid="{00000000-000C-0000-FFFF-FFFF7D020000}" r="R8" connectionId="0">
    <xmlCellPr id="1" xr6:uid="{00000000-0010-0000-7D02-000001000000}" uniqueName="P1081648">
      <xmlPr mapId="1" xpath="/GFI-IZD-POD/IPK-GFI-IZD-POD_1000344/P1081648" xmlDataType="decimal"/>
    </xmlCellPr>
  </singleXmlCell>
  <singleXmlCell id="661" xr6:uid="{00000000-000C-0000-FFFF-FFFF7E020000}" r="U8" connectionId="0">
    <xmlCellPr id="1" xr6:uid="{00000000-0010-0000-7E02-000001000000}" uniqueName="P1081649">
      <xmlPr mapId="1" xpath="/GFI-IZD-POD/IPK-GFI-IZD-POD_1000344/P1081649" xmlDataType="decimal"/>
    </xmlCellPr>
  </singleXmlCell>
  <singleXmlCell id="662" xr6:uid="{00000000-000C-0000-FFFF-FFFF7F020000}" r="V8" connectionId="0">
    <xmlCellPr id="1" xr6:uid="{00000000-0010-0000-7F02-000001000000}" uniqueName="P1081651">
      <xmlPr mapId="1" xpath="/GFI-IZD-POD/IPK-GFI-IZD-POD_1000344/P1081651" xmlDataType="decimal"/>
    </xmlCellPr>
  </singleXmlCell>
  <singleXmlCell id="663" xr6:uid="{00000000-000C-0000-FFFF-FFFF80020000}" r="W8" connectionId="0">
    <xmlCellPr id="1" xr6:uid="{00000000-0010-0000-8002-000001000000}" uniqueName="P1081656">
      <xmlPr mapId="1" xpath="/GFI-IZD-POD/IPK-GFI-IZD-POD_1000344/P1081656" xmlDataType="decimal"/>
    </xmlCellPr>
  </singleXmlCell>
  <singleXmlCell id="664" xr6:uid="{00000000-000C-0000-FFFF-FFFF81020000}" r="X8" connectionId="0">
    <xmlCellPr id="1" xr6:uid="{00000000-0010-0000-8102-000001000000}" uniqueName="P1081658">
      <xmlPr mapId="1" xpath="/GFI-IZD-POD/IPK-GFI-IZD-POD_1000344/P1081658" xmlDataType="decimal"/>
    </xmlCellPr>
  </singleXmlCell>
  <singleXmlCell id="665" xr6:uid="{00000000-000C-0000-FFFF-FFFF82020000}" r="Y8" connectionId="0">
    <xmlCellPr id="1" xr6:uid="{00000000-0010-0000-8202-000001000000}" uniqueName="P1081660">
      <xmlPr mapId="1" xpath="/GFI-IZD-POD/IPK-GFI-IZD-POD_1000344/P1081660" xmlDataType="decimal"/>
    </xmlCellPr>
  </singleXmlCell>
  <singleXmlCell id="666" xr6:uid="{00000000-000C-0000-FFFF-FFFF83020000}" r="H9" connectionId="0">
    <xmlCellPr id="1" xr6:uid="{00000000-0010-0000-8302-000001000000}" uniqueName="P1078198">
      <xmlPr mapId="1" xpath="/GFI-IZD-POD/IPK-GFI-IZD-POD_1000344/P1078198" xmlDataType="decimal"/>
    </xmlCellPr>
  </singleXmlCell>
  <singleXmlCell id="667" xr6:uid="{00000000-000C-0000-FFFF-FFFF84020000}" r="I9" connectionId="0">
    <xmlCellPr id="1" xr6:uid="{00000000-0010-0000-8402-000001000000}" uniqueName="P1078199">
      <xmlPr mapId="1" xpath="/GFI-IZD-POD/IPK-GFI-IZD-POD_1000344/P1078199" xmlDataType="decimal"/>
    </xmlCellPr>
  </singleXmlCell>
  <singleXmlCell id="668" xr6:uid="{00000000-000C-0000-FFFF-FFFF85020000}" r="J9" connectionId="0">
    <xmlCellPr id="1" xr6:uid="{00000000-0010-0000-8502-000001000000}" uniqueName="P1078200">
      <xmlPr mapId="1" xpath="/GFI-IZD-POD/IPK-GFI-IZD-POD_1000344/P1078200" xmlDataType="decimal"/>
    </xmlCellPr>
  </singleXmlCell>
  <singleXmlCell id="669" xr6:uid="{00000000-000C-0000-FFFF-FFFF86020000}" r="K9" connectionId="0">
    <xmlCellPr id="1" xr6:uid="{00000000-0010-0000-8602-000001000000}" uniqueName="P1078201">
      <xmlPr mapId="1" xpath="/GFI-IZD-POD/IPK-GFI-IZD-POD_1000344/P1078201" xmlDataType="decimal"/>
    </xmlCellPr>
  </singleXmlCell>
  <singleXmlCell id="670" xr6:uid="{00000000-000C-0000-FFFF-FFFF87020000}" r="L9" connectionId="0">
    <xmlCellPr id="1" xr6:uid="{00000000-0010-0000-8702-000001000000}" uniqueName="P1078202">
      <xmlPr mapId="1" xpath="/GFI-IZD-POD/IPK-GFI-IZD-POD_1000344/P1078202" xmlDataType="decimal"/>
    </xmlCellPr>
  </singleXmlCell>
  <singleXmlCell id="671" xr6:uid="{00000000-000C-0000-FFFF-FFFF88020000}" r="M9" connectionId="0">
    <xmlCellPr id="1" xr6:uid="{00000000-0010-0000-8802-000001000000}" uniqueName="P1078203">
      <xmlPr mapId="1" xpath="/GFI-IZD-POD/IPK-GFI-IZD-POD_1000344/P1078203" xmlDataType="decimal"/>
    </xmlCellPr>
  </singleXmlCell>
  <singleXmlCell id="672" xr6:uid="{00000000-000C-0000-FFFF-FFFF89020000}" r="N9" connectionId="0">
    <xmlCellPr id="1" xr6:uid="{00000000-0010-0000-8902-000001000000}" uniqueName="P1078204">
      <xmlPr mapId="1" xpath="/GFI-IZD-POD/IPK-GFI-IZD-POD_1000344/P1078204" xmlDataType="decimal"/>
    </xmlCellPr>
  </singleXmlCell>
  <singleXmlCell id="673" xr6:uid="{00000000-000C-0000-FFFF-FFFF8A020000}" r="O9" connectionId="0">
    <xmlCellPr id="1" xr6:uid="{00000000-0010-0000-8A02-000001000000}" uniqueName="P1078205">
      <xmlPr mapId="1" xpath="/GFI-IZD-POD/IPK-GFI-IZD-POD_1000344/P1078205" xmlDataType="decimal"/>
    </xmlCellPr>
  </singleXmlCell>
  <singleXmlCell id="674" xr6:uid="{00000000-000C-0000-FFFF-FFFF8B020000}" r="P9" connectionId="0">
    <xmlCellPr id="1" xr6:uid="{00000000-0010-0000-8B02-000001000000}" uniqueName="P1081541">
      <xmlPr mapId="1" xpath="/GFI-IZD-POD/IPK-GFI-IZD-POD_1000344/P1081541" xmlDataType="decimal"/>
    </xmlCellPr>
  </singleXmlCell>
  <singleXmlCell id="675" xr6:uid="{00000000-000C-0000-FFFF-FFFF8C020000}" r="Q9" connectionId="0">
    <xmlCellPr id="1" xr6:uid="{00000000-0010-0000-8C02-000001000000}" uniqueName="P1081548">
      <xmlPr mapId="1" xpath="/GFI-IZD-POD/IPK-GFI-IZD-POD_1000344/P1081548" xmlDataType="decimal"/>
    </xmlCellPr>
  </singleXmlCell>
  <singleXmlCell id="676" xr6:uid="{00000000-000C-0000-FFFF-FFFF8D020000}" r="R9" connectionId="0">
    <xmlCellPr id="1" xr6:uid="{00000000-0010-0000-8D02-000001000000}" uniqueName="P1081662">
      <xmlPr mapId="1" xpath="/GFI-IZD-POD/IPK-GFI-IZD-POD_1000344/P1081662" xmlDataType="decimal"/>
    </xmlCellPr>
  </singleXmlCell>
  <singleXmlCell id="677" xr6:uid="{00000000-000C-0000-FFFF-FFFF8E020000}" r="U9" connectionId="0">
    <xmlCellPr id="1" xr6:uid="{00000000-0010-0000-8E02-000001000000}" uniqueName="P1081664">
      <xmlPr mapId="1" xpath="/GFI-IZD-POD/IPK-GFI-IZD-POD_1000344/P1081664" xmlDataType="decimal"/>
    </xmlCellPr>
  </singleXmlCell>
  <singleXmlCell id="678" xr6:uid="{00000000-000C-0000-FFFF-FFFF8F020000}" r="V9" connectionId="0">
    <xmlCellPr id="1" xr6:uid="{00000000-0010-0000-8F02-000001000000}" uniqueName="P1081666">
      <xmlPr mapId="1" xpath="/GFI-IZD-POD/IPK-GFI-IZD-POD_1000344/P1081666" xmlDataType="decimal"/>
    </xmlCellPr>
  </singleXmlCell>
  <singleXmlCell id="679" xr6:uid="{00000000-000C-0000-FFFF-FFFF90020000}" r="W9" connectionId="0">
    <xmlCellPr id="1" xr6:uid="{00000000-0010-0000-9002-000001000000}" uniqueName="P1081668">
      <xmlPr mapId="1" xpath="/GFI-IZD-POD/IPK-GFI-IZD-POD_1000344/P1081668" xmlDataType="decimal"/>
    </xmlCellPr>
  </singleXmlCell>
  <singleXmlCell id="680" xr6:uid="{00000000-000C-0000-FFFF-FFFF91020000}" r="X9" connectionId="0">
    <xmlCellPr id="1" xr6:uid="{00000000-0010-0000-9102-000001000000}" uniqueName="P1081670">
      <xmlPr mapId="1" xpath="/GFI-IZD-POD/IPK-GFI-IZD-POD_1000344/P1081670" xmlDataType="decimal"/>
    </xmlCellPr>
  </singleXmlCell>
  <singleXmlCell id="681" xr6:uid="{00000000-000C-0000-FFFF-FFFF92020000}" r="Y9" connectionId="0">
    <xmlCellPr id="1" xr6:uid="{00000000-0010-0000-9202-000001000000}" uniqueName="P1081672">
      <xmlPr mapId="1" xpath="/GFI-IZD-POD/IPK-GFI-IZD-POD_1000344/P1081672" xmlDataType="decimal"/>
    </xmlCellPr>
  </singleXmlCell>
  <singleXmlCell id="683" xr6:uid="{00000000-000C-0000-FFFF-FFFF93020000}" r="H10" connectionId="0">
    <xmlCellPr id="1" xr6:uid="{00000000-0010-0000-9302-000001000000}" uniqueName="P1078206">
      <xmlPr mapId="1" xpath="/GFI-IZD-POD/IPK-GFI-IZD-POD_1000344/P1078206" xmlDataType="decimal"/>
    </xmlCellPr>
  </singleXmlCell>
  <singleXmlCell id="684" xr6:uid="{00000000-000C-0000-FFFF-FFFF94020000}" r="I10" connectionId="0">
    <xmlCellPr id="1" xr6:uid="{00000000-0010-0000-9402-000001000000}" uniqueName="P1078207">
      <xmlPr mapId="1" xpath="/GFI-IZD-POD/IPK-GFI-IZD-POD_1000344/P1078207" xmlDataType="decimal"/>
    </xmlCellPr>
  </singleXmlCell>
  <singleXmlCell id="685" xr6:uid="{00000000-000C-0000-FFFF-FFFF95020000}" r="J10" connectionId="0">
    <xmlCellPr id="1" xr6:uid="{00000000-0010-0000-9502-000001000000}" uniqueName="P1078208">
      <xmlPr mapId="1" xpath="/GFI-IZD-POD/IPK-GFI-IZD-POD_1000344/P1078208" xmlDataType="decimal"/>
    </xmlCellPr>
  </singleXmlCell>
  <singleXmlCell id="686" xr6:uid="{00000000-000C-0000-FFFF-FFFF96020000}" r="K10" connectionId="0">
    <xmlCellPr id="1" xr6:uid="{00000000-0010-0000-9602-000001000000}" uniqueName="P1078209">
      <xmlPr mapId="1" xpath="/GFI-IZD-POD/IPK-GFI-IZD-POD_1000344/P1078209" xmlDataType="decimal"/>
    </xmlCellPr>
  </singleXmlCell>
  <singleXmlCell id="687" xr6:uid="{00000000-000C-0000-FFFF-FFFF97020000}" r="L10" connectionId="0">
    <xmlCellPr id="1" xr6:uid="{00000000-0010-0000-9702-000001000000}" uniqueName="P1078210">
      <xmlPr mapId="1" xpath="/GFI-IZD-POD/IPK-GFI-IZD-POD_1000344/P1078210" xmlDataType="decimal"/>
    </xmlCellPr>
  </singleXmlCell>
  <singleXmlCell id="688" xr6:uid="{00000000-000C-0000-FFFF-FFFF98020000}" r="M10" connectionId="0">
    <xmlCellPr id="1" xr6:uid="{00000000-0010-0000-9802-000001000000}" uniqueName="P1078215">
      <xmlPr mapId="1" xpath="/GFI-IZD-POD/IPK-GFI-IZD-POD_1000344/P1078215" xmlDataType="decimal"/>
    </xmlCellPr>
  </singleXmlCell>
  <singleXmlCell id="689" xr6:uid="{00000000-000C-0000-FFFF-FFFF99020000}" r="N10" connectionId="0">
    <xmlCellPr id="1" xr6:uid="{00000000-0010-0000-9902-000001000000}" uniqueName="P1078217">
      <xmlPr mapId="1" xpath="/GFI-IZD-POD/IPK-GFI-IZD-POD_1000344/P1078217" xmlDataType="decimal"/>
    </xmlCellPr>
  </singleXmlCell>
  <singleXmlCell id="690" xr6:uid="{00000000-000C-0000-FFFF-FFFF9A020000}" r="O10" connectionId="0">
    <xmlCellPr id="1" xr6:uid="{00000000-0010-0000-9A02-000001000000}" uniqueName="P1078220">
      <xmlPr mapId="1" xpath="/GFI-IZD-POD/IPK-GFI-IZD-POD_1000344/P1078220" xmlDataType="decimal"/>
    </xmlCellPr>
  </singleXmlCell>
  <singleXmlCell id="692" xr6:uid="{00000000-000C-0000-FFFF-FFFF9B020000}" r="P10" connectionId="0">
    <xmlCellPr id="1" xr6:uid="{00000000-0010-0000-9B02-000001000000}" uniqueName="P1081542">
      <xmlPr mapId="1" xpath="/GFI-IZD-POD/IPK-GFI-IZD-POD_1000344/P1081542" xmlDataType="decimal"/>
    </xmlCellPr>
  </singleXmlCell>
  <singleXmlCell id="693" xr6:uid="{00000000-000C-0000-FFFF-FFFF9C020000}" r="Q10" connectionId="0">
    <xmlCellPr id="1" xr6:uid="{00000000-0010-0000-9C02-000001000000}" uniqueName="P1081646">
      <xmlPr mapId="1" xpath="/GFI-IZD-POD/IPK-GFI-IZD-POD_1000344/P1081646" xmlDataType="decimal"/>
    </xmlCellPr>
  </singleXmlCell>
  <singleXmlCell id="694" xr6:uid="{00000000-000C-0000-FFFF-FFFF9D020000}" r="R10" connectionId="0">
    <xmlCellPr id="1" xr6:uid="{00000000-0010-0000-9D02-000001000000}" uniqueName="P1081674">
      <xmlPr mapId="1" xpath="/GFI-IZD-POD/IPK-GFI-IZD-POD_1000344/P1081674" xmlDataType="decimal"/>
    </xmlCellPr>
  </singleXmlCell>
  <singleXmlCell id="695" xr6:uid="{00000000-000C-0000-FFFF-FFFF9E020000}" r="U10" connectionId="0">
    <xmlCellPr id="1" xr6:uid="{00000000-0010-0000-9E02-000001000000}" uniqueName="P1081676">
      <xmlPr mapId="1" xpath="/GFI-IZD-POD/IPK-GFI-IZD-POD_1000344/P1081676" xmlDataType="decimal"/>
    </xmlCellPr>
  </singleXmlCell>
  <singleXmlCell id="696" xr6:uid="{00000000-000C-0000-FFFF-FFFF9F020000}" r="V10" connectionId="0">
    <xmlCellPr id="1" xr6:uid="{00000000-0010-0000-9F02-000001000000}" uniqueName="P1081678">
      <xmlPr mapId="1" xpath="/GFI-IZD-POD/IPK-GFI-IZD-POD_1000344/P1081678" xmlDataType="decimal"/>
    </xmlCellPr>
  </singleXmlCell>
  <singleXmlCell id="697" xr6:uid="{00000000-000C-0000-FFFF-FFFFA0020000}" r="W10" connectionId="0">
    <xmlCellPr id="1" xr6:uid="{00000000-0010-0000-A002-000001000000}" uniqueName="P1081680">
      <xmlPr mapId="1" xpath="/GFI-IZD-POD/IPK-GFI-IZD-POD_1000344/P1081680" xmlDataType="decimal"/>
    </xmlCellPr>
  </singleXmlCell>
  <singleXmlCell id="698" xr6:uid="{00000000-000C-0000-FFFF-FFFFA1020000}" r="X10" connectionId="0">
    <xmlCellPr id="1" xr6:uid="{00000000-0010-0000-A102-000001000000}" uniqueName="P1081682">
      <xmlPr mapId="1" xpath="/GFI-IZD-POD/IPK-GFI-IZD-POD_1000344/P1081682" xmlDataType="decimal"/>
    </xmlCellPr>
  </singleXmlCell>
  <singleXmlCell id="699" xr6:uid="{00000000-000C-0000-FFFF-FFFFA2020000}" r="Y10" connectionId="0">
    <xmlCellPr id="1" xr6:uid="{00000000-0010-0000-A202-000001000000}" uniqueName="P1081684">
      <xmlPr mapId="1" xpath="/GFI-IZD-POD/IPK-GFI-IZD-POD_1000344/P1081684" xmlDataType="decimal"/>
    </xmlCellPr>
  </singleXmlCell>
  <singleXmlCell id="700" xr6:uid="{00000000-000C-0000-FFFF-FFFFA3020000}" r="H11" connectionId="0">
    <xmlCellPr id="1" xr6:uid="{00000000-0010-0000-A302-000001000000}" uniqueName="P1078222">
      <xmlPr mapId="1" xpath="/GFI-IZD-POD/IPK-GFI-IZD-POD_1000344/P1078222" xmlDataType="decimal"/>
    </xmlCellPr>
  </singleXmlCell>
  <singleXmlCell id="701" xr6:uid="{00000000-000C-0000-FFFF-FFFFA4020000}" r="I11" connectionId="0">
    <xmlCellPr id="1" xr6:uid="{00000000-0010-0000-A402-000001000000}" uniqueName="P1078224">
      <xmlPr mapId="1" xpath="/GFI-IZD-POD/IPK-GFI-IZD-POD_1000344/P1078224" xmlDataType="decimal"/>
    </xmlCellPr>
  </singleXmlCell>
  <singleXmlCell id="702" xr6:uid="{00000000-000C-0000-FFFF-FFFFA5020000}" r="J11" connectionId="0">
    <xmlCellPr id="1" xr6:uid="{00000000-0010-0000-A502-000001000000}" uniqueName="P1078226">
      <xmlPr mapId="1" xpath="/GFI-IZD-POD/IPK-GFI-IZD-POD_1000344/P1078226" xmlDataType="decimal"/>
    </xmlCellPr>
  </singleXmlCell>
  <singleXmlCell id="703" xr6:uid="{00000000-000C-0000-FFFF-FFFFA6020000}" r="K11" connectionId="0">
    <xmlCellPr id="1" xr6:uid="{00000000-0010-0000-A602-000001000000}" uniqueName="P1078229">
      <xmlPr mapId="1" xpath="/GFI-IZD-POD/IPK-GFI-IZD-POD_1000344/P1078229" xmlDataType="decimal"/>
    </xmlCellPr>
  </singleXmlCell>
  <singleXmlCell id="704" xr6:uid="{00000000-000C-0000-FFFF-FFFFA7020000}" r="L11" connectionId="0">
    <xmlCellPr id="1" xr6:uid="{00000000-0010-0000-A702-000001000000}" uniqueName="P1078231">
      <xmlPr mapId="1" xpath="/GFI-IZD-POD/IPK-GFI-IZD-POD_1000344/P1078231" xmlDataType="decimal"/>
    </xmlCellPr>
  </singleXmlCell>
  <singleXmlCell id="705" xr6:uid="{00000000-000C-0000-FFFF-FFFFA8020000}" r="M11" connectionId="0">
    <xmlCellPr id="1" xr6:uid="{00000000-0010-0000-A802-000001000000}" uniqueName="P1078233">
      <xmlPr mapId="1" xpath="/GFI-IZD-POD/IPK-GFI-IZD-POD_1000344/P1078233" xmlDataType="decimal"/>
    </xmlCellPr>
  </singleXmlCell>
  <singleXmlCell id="706" xr6:uid="{00000000-000C-0000-FFFF-FFFFA9020000}" r="N11" connectionId="0">
    <xmlCellPr id="1" xr6:uid="{00000000-0010-0000-A902-000001000000}" uniqueName="P1078236">
      <xmlPr mapId="1" xpath="/GFI-IZD-POD/IPK-GFI-IZD-POD_1000344/P1078236" xmlDataType="decimal"/>
    </xmlCellPr>
  </singleXmlCell>
  <singleXmlCell id="707" xr6:uid="{00000000-000C-0000-FFFF-FFFFAA020000}" r="O11" connectionId="0">
    <xmlCellPr id="1" xr6:uid="{00000000-0010-0000-AA02-000001000000}" uniqueName="P1078237">
      <xmlPr mapId="1" xpath="/GFI-IZD-POD/IPK-GFI-IZD-POD_1000344/P1078237" xmlDataType="decimal"/>
    </xmlCellPr>
  </singleXmlCell>
  <singleXmlCell id="708" xr6:uid="{00000000-000C-0000-FFFF-FFFFAB020000}" r="P11" connectionId="0">
    <xmlCellPr id="1" xr6:uid="{00000000-0010-0000-AB02-000001000000}" uniqueName="P1081543">
      <xmlPr mapId="1" xpath="/GFI-IZD-POD/IPK-GFI-IZD-POD_1000344/P1081543" xmlDataType="decimal"/>
    </xmlCellPr>
  </singleXmlCell>
  <singleXmlCell id="709" xr6:uid="{00000000-000C-0000-FFFF-FFFFAC020000}" r="Q11" connectionId="0">
    <xmlCellPr id="1" xr6:uid="{00000000-0010-0000-AC02-000001000000}" uniqueName="P1081685">
      <xmlPr mapId="1" xpath="/GFI-IZD-POD/IPK-GFI-IZD-POD_1000344/P1081685" xmlDataType="decimal"/>
    </xmlCellPr>
  </singleXmlCell>
  <singleXmlCell id="710" xr6:uid="{00000000-000C-0000-FFFF-FFFFAD020000}" r="R11" connectionId="0">
    <xmlCellPr id="1" xr6:uid="{00000000-0010-0000-AD02-000001000000}" uniqueName="P1081686">
      <xmlPr mapId="1" xpath="/GFI-IZD-POD/IPK-GFI-IZD-POD_1000344/P1081686" xmlDataType="decimal"/>
    </xmlCellPr>
  </singleXmlCell>
  <singleXmlCell id="711" xr6:uid="{00000000-000C-0000-FFFF-FFFFAE020000}" r="U11" connectionId="0">
    <xmlCellPr id="1" xr6:uid="{00000000-0010-0000-AE02-000001000000}" uniqueName="P1081687">
      <xmlPr mapId="1" xpath="/GFI-IZD-POD/IPK-GFI-IZD-POD_1000344/P1081687" xmlDataType="decimal"/>
    </xmlCellPr>
  </singleXmlCell>
  <singleXmlCell id="712" xr6:uid="{00000000-000C-0000-FFFF-FFFFAF020000}" r="V11" connectionId="0">
    <xmlCellPr id="1" xr6:uid="{00000000-0010-0000-AF02-000001000000}" uniqueName="P1081688">
      <xmlPr mapId="1" xpath="/GFI-IZD-POD/IPK-GFI-IZD-POD_1000344/P1081688" xmlDataType="decimal"/>
    </xmlCellPr>
  </singleXmlCell>
  <singleXmlCell id="713" xr6:uid="{00000000-000C-0000-FFFF-FFFFB0020000}" r="W11" connectionId="0">
    <xmlCellPr id="1" xr6:uid="{00000000-0010-0000-B002-000001000000}" uniqueName="P1081689">
      <xmlPr mapId="1" xpath="/GFI-IZD-POD/IPK-GFI-IZD-POD_1000344/P1081689" xmlDataType="decimal"/>
    </xmlCellPr>
  </singleXmlCell>
  <singleXmlCell id="714" xr6:uid="{00000000-000C-0000-FFFF-FFFFB1020000}" r="X11" connectionId="0">
    <xmlCellPr id="1" xr6:uid="{00000000-0010-0000-B102-000001000000}" uniqueName="P1081690">
      <xmlPr mapId="1" xpath="/GFI-IZD-POD/IPK-GFI-IZD-POD_1000344/P1081690" xmlDataType="decimal"/>
    </xmlCellPr>
  </singleXmlCell>
  <singleXmlCell id="715" xr6:uid="{00000000-000C-0000-FFFF-FFFFB2020000}" r="Y11" connectionId="0">
    <xmlCellPr id="1" xr6:uid="{00000000-0010-0000-B202-000001000000}" uniqueName="P1081696">
      <xmlPr mapId="1" xpath="/GFI-IZD-POD/IPK-GFI-IZD-POD_1000344/P1081696" xmlDataType="decimal"/>
    </xmlCellPr>
  </singleXmlCell>
  <singleXmlCell id="716" xr6:uid="{00000000-000C-0000-FFFF-FFFFB3020000}" r="H12" connectionId="0">
    <xmlCellPr id="1" xr6:uid="{00000000-0010-0000-B302-000001000000}" uniqueName="P1078238">
      <xmlPr mapId="1" xpath="/GFI-IZD-POD/IPK-GFI-IZD-POD_1000344/P1078238" xmlDataType="decimal"/>
    </xmlCellPr>
  </singleXmlCell>
  <singleXmlCell id="717" xr6:uid="{00000000-000C-0000-FFFF-FFFFB4020000}" r="I12" connectionId="0">
    <xmlCellPr id="1" xr6:uid="{00000000-0010-0000-B402-000001000000}" uniqueName="P1078239">
      <xmlPr mapId="1" xpath="/GFI-IZD-POD/IPK-GFI-IZD-POD_1000344/P1078239" xmlDataType="decimal"/>
    </xmlCellPr>
  </singleXmlCell>
  <singleXmlCell id="718" xr6:uid="{00000000-000C-0000-FFFF-FFFFB5020000}" r="J12" connectionId="0">
    <xmlCellPr id="1" xr6:uid="{00000000-0010-0000-B502-000001000000}" uniqueName="P1078240">
      <xmlPr mapId="1" xpath="/GFI-IZD-POD/IPK-GFI-IZD-POD_1000344/P1078240" xmlDataType="decimal"/>
    </xmlCellPr>
  </singleXmlCell>
  <singleXmlCell id="719" xr6:uid="{00000000-000C-0000-FFFF-FFFFB6020000}" r="K12" connectionId="0">
    <xmlCellPr id="1" xr6:uid="{00000000-0010-0000-B602-000001000000}" uniqueName="P1078241">
      <xmlPr mapId="1" xpath="/GFI-IZD-POD/IPK-GFI-IZD-POD_1000344/P1078241" xmlDataType="decimal"/>
    </xmlCellPr>
  </singleXmlCell>
  <singleXmlCell id="720" xr6:uid="{00000000-000C-0000-FFFF-FFFFB7020000}" r="L12" connectionId="0">
    <xmlCellPr id="1" xr6:uid="{00000000-0010-0000-B702-000001000000}" uniqueName="P1078242">
      <xmlPr mapId="1" xpath="/GFI-IZD-POD/IPK-GFI-IZD-POD_1000344/P1078242" xmlDataType="decimal"/>
    </xmlCellPr>
  </singleXmlCell>
  <singleXmlCell id="721" xr6:uid="{00000000-000C-0000-FFFF-FFFFB8020000}" r="M12" connectionId="0">
    <xmlCellPr id="1" xr6:uid="{00000000-0010-0000-B802-000001000000}" uniqueName="P1078243">
      <xmlPr mapId="1" xpath="/GFI-IZD-POD/IPK-GFI-IZD-POD_1000344/P1078243" xmlDataType="decimal"/>
    </xmlCellPr>
  </singleXmlCell>
  <singleXmlCell id="722" xr6:uid="{00000000-000C-0000-FFFF-FFFFB9020000}" r="N12" connectionId="0">
    <xmlCellPr id="1" xr6:uid="{00000000-0010-0000-B902-000001000000}" uniqueName="P1078946">
      <xmlPr mapId="1" xpath="/GFI-IZD-POD/IPK-GFI-IZD-POD_1000344/P1078946" xmlDataType="decimal"/>
    </xmlCellPr>
  </singleXmlCell>
  <singleXmlCell id="723" xr6:uid="{00000000-000C-0000-FFFF-FFFFBA020000}" r="O12" connectionId="0">
    <xmlCellPr id="1" xr6:uid="{00000000-0010-0000-BA02-000001000000}" uniqueName="P1078947">
      <xmlPr mapId="1" xpath="/GFI-IZD-POD/IPK-GFI-IZD-POD_1000344/P1078947" xmlDataType="decimal"/>
    </xmlCellPr>
  </singleXmlCell>
  <singleXmlCell id="724" xr6:uid="{00000000-000C-0000-FFFF-FFFFBB020000}" r="P12" connectionId="0">
    <xmlCellPr id="1" xr6:uid="{00000000-0010-0000-BB02-000001000000}" uniqueName="P1081544">
      <xmlPr mapId="1" xpath="/GFI-IZD-POD/IPK-GFI-IZD-POD_1000344/P1081544" xmlDataType="decimal"/>
    </xmlCellPr>
  </singleXmlCell>
  <singleXmlCell id="725" xr6:uid="{00000000-000C-0000-FFFF-FFFFBC020000}" r="Q12" connectionId="0">
    <xmlCellPr id="1" xr6:uid="{00000000-0010-0000-BC02-000001000000}" uniqueName="P1081697">
      <xmlPr mapId="1" xpath="/GFI-IZD-POD/IPK-GFI-IZD-POD_1000344/P1081697" xmlDataType="decimal"/>
    </xmlCellPr>
  </singleXmlCell>
  <singleXmlCell id="726" xr6:uid="{00000000-000C-0000-FFFF-FFFFBD020000}" r="R12" connectionId="0">
    <xmlCellPr id="1" xr6:uid="{00000000-0010-0000-BD02-000001000000}" uniqueName="P1081698">
      <xmlPr mapId="1" xpath="/GFI-IZD-POD/IPK-GFI-IZD-POD_1000344/P1081698" xmlDataType="decimal"/>
    </xmlCellPr>
  </singleXmlCell>
  <singleXmlCell id="727" xr6:uid="{00000000-000C-0000-FFFF-FFFFBE020000}" r="U12" connectionId="0">
    <xmlCellPr id="1" xr6:uid="{00000000-0010-0000-BE02-000001000000}" uniqueName="P1081699">
      <xmlPr mapId="1" xpath="/GFI-IZD-POD/IPK-GFI-IZD-POD_1000344/P1081699" xmlDataType="decimal"/>
    </xmlCellPr>
  </singleXmlCell>
  <singleXmlCell id="728" xr6:uid="{00000000-000C-0000-FFFF-FFFFBF020000}" r="V12" connectionId="0">
    <xmlCellPr id="1" xr6:uid="{00000000-0010-0000-BF02-000001000000}" uniqueName="P1081700">
      <xmlPr mapId="1" xpath="/GFI-IZD-POD/IPK-GFI-IZD-POD_1000344/P1081700" xmlDataType="decimal"/>
    </xmlCellPr>
  </singleXmlCell>
  <singleXmlCell id="729" xr6:uid="{00000000-000C-0000-FFFF-FFFFC0020000}" r="W12" connectionId="0">
    <xmlCellPr id="1" xr6:uid="{00000000-0010-0000-C002-000001000000}" uniqueName="P1081701">
      <xmlPr mapId="1" xpath="/GFI-IZD-POD/IPK-GFI-IZD-POD_1000344/P1081701" xmlDataType="decimal"/>
    </xmlCellPr>
  </singleXmlCell>
  <singleXmlCell id="730" xr6:uid="{00000000-000C-0000-FFFF-FFFFC1020000}" r="X12" connectionId="0">
    <xmlCellPr id="1" xr6:uid="{00000000-0010-0000-C102-000001000000}" uniqueName="P1081702">
      <xmlPr mapId="1" xpath="/GFI-IZD-POD/IPK-GFI-IZD-POD_1000344/P1081702" xmlDataType="decimal"/>
    </xmlCellPr>
  </singleXmlCell>
  <singleXmlCell id="731" xr6:uid="{00000000-000C-0000-FFFF-FFFFC2020000}" r="Y12" connectionId="0">
    <xmlCellPr id="1" xr6:uid="{00000000-0010-0000-C202-000001000000}" uniqueName="P1081703">
      <xmlPr mapId="1" xpath="/GFI-IZD-POD/IPK-GFI-IZD-POD_1000344/P1081703" xmlDataType="decimal"/>
    </xmlCellPr>
  </singleXmlCell>
  <singleXmlCell id="732" xr6:uid="{00000000-000C-0000-FFFF-FFFFC3020000}" r="H13" connectionId="0">
    <xmlCellPr id="1" xr6:uid="{00000000-0010-0000-C302-000001000000}" uniqueName="P1078948">
      <xmlPr mapId="1" xpath="/GFI-IZD-POD/IPK-GFI-IZD-POD_1000344/P1078948" xmlDataType="decimal"/>
    </xmlCellPr>
  </singleXmlCell>
  <singleXmlCell id="733" xr6:uid="{00000000-000C-0000-FFFF-FFFFC4020000}" r="I13" connectionId="0">
    <xmlCellPr id="1" xr6:uid="{00000000-0010-0000-C402-000001000000}" uniqueName="P1078949">
      <xmlPr mapId="1" xpath="/GFI-IZD-POD/IPK-GFI-IZD-POD_1000344/P1078949" xmlDataType="decimal"/>
    </xmlCellPr>
  </singleXmlCell>
  <singleXmlCell id="734" xr6:uid="{00000000-000C-0000-FFFF-FFFFC5020000}" r="J13" connectionId="0">
    <xmlCellPr id="1" xr6:uid="{00000000-0010-0000-C502-000001000000}" uniqueName="P1079430">
      <xmlPr mapId="1" xpath="/GFI-IZD-POD/IPK-GFI-IZD-POD_1000344/P1079430" xmlDataType="decimal"/>
    </xmlCellPr>
  </singleXmlCell>
  <singleXmlCell id="735" xr6:uid="{00000000-000C-0000-FFFF-FFFFC6020000}" r="K13" connectionId="0">
    <xmlCellPr id="1" xr6:uid="{00000000-0010-0000-C602-000001000000}" uniqueName="P1079851">
      <xmlPr mapId="1" xpath="/GFI-IZD-POD/IPK-GFI-IZD-POD_1000344/P1079851" xmlDataType="decimal"/>
    </xmlCellPr>
  </singleXmlCell>
  <singleXmlCell id="736" xr6:uid="{00000000-000C-0000-FFFF-FFFFC7020000}" r="L13" connectionId="0">
    <xmlCellPr id="1" xr6:uid="{00000000-0010-0000-C702-000001000000}" uniqueName="P1079852">
      <xmlPr mapId="1" xpath="/GFI-IZD-POD/IPK-GFI-IZD-POD_1000344/P1079852" xmlDataType="decimal"/>
    </xmlCellPr>
  </singleXmlCell>
  <singleXmlCell id="737" xr6:uid="{00000000-000C-0000-FFFF-FFFFC8020000}" r="M13" connectionId="0">
    <xmlCellPr id="1" xr6:uid="{00000000-0010-0000-C802-000001000000}" uniqueName="P1079853">
      <xmlPr mapId="1" xpath="/GFI-IZD-POD/IPK-GFI-IZD-POD_1000344/P1079853" xmlDataType="decimal"/>
    </xmlCellPr>
  </singleXmlCell>
  <singleXmlCell id="738" xr6:uid="{00000000-000C-0000-FFFF-FFFFC9020000}" r="N13" connectionId="0">
    <xmlCellPr id="1" xr6:uid="{00000000-0010-0000-C902-000001000000}" uniqueName="P1079854">
      <xmlPr mapId="1" xpath="/GFI-IZD-POD/IPK-GFI-IZD-POD_1000344/P1079854" xmlDataType="decimal"/>
    </xmlCellPr>
  </singleXmlCell>
  <singleXmlCell id="739" xr6:uid="{00000000-000C-0000-FFFF-FFFFCA020000}" r="O13" connectionId="0">
    <xmlCellPr id="1" xr6:uid="{00000000-0010-0000-CA02-000001000000}" uniqueName="P1079855">
      <xmlPr mapId="1" xpath="/GFI-IZD-POD/IPK-GFI-IZD-POD_1000344/P1079855" xmlDataType="decimal"/>
    </xmlCellPr>
  </singleXmlCell>
  <singleXmlCell id="740" xr6:uid="{00000000-000C-0000-FFFF-FFFFCB020000}" r="P13" connectionId="0">
    <xmlCellPr id="1" xr6:uid="{00000000-0010-0000-CB02-000001000000}" uniqueName="P1081545">
      <xmlPr mapId="1" xpath="/GFI-IZD-POD/IPK-GFI-IZD-POD_1000344/P1081545" xmlDataType="decimal"/>
    </xmlCellPr>
  </singleXmlCell>
  <singleXmlCell id="741" xr6:uid="{00000000-000C-0000-FFFF-FFFFCC020000}" r="Q13" connectionId="0">
    <xmlCellPr id="1" xr6:uid="{00000000-0010-0000-CC02-000001000000}" uniqueName="P1081704">
      <xmlPr mapId="1" xpath="/GFI-IZD-POD/IPK-GFI-IZD-POD_1000344/P1081704" xmlDataType="decimal"/>
    </xmlCellPr>
  </singleXmlCell>
  <singleXmlCell id="742" xr6:uid="{00000000-000C-0000-FFFF-FFFFCD020000}" r="R13" connectionId="0">
    <xmlCellPr id="1" xr6:uid="{00000000-0010-0000-CD02-000001000000}" uniqueName="P1081705">
      <xmlPr mapId="1" xpath="/GFI-IZD-POD/IPK-GFI-IZD-POD_1000344/P1081705" xmlDataType="decimal"/>
    </xmlCellPr>
  </singleXmlCell>
  <singleXmlCell id="743" xr6:uid="{00000000-000C-0000-FFFF-FFFFCE020000}" r="U13" connectionId="0">
    <xmlCellPr id="1" xr6:uid="{00000000-0010-0000-CE02-000001000000}" uniqueName="P1081706">
      <xmlPr mapId="1" xpath="/GFI-IZD-POD/IPK-GFI-IZD-POD_1000344/P1081706" xmlDataType="decimal"/>
    </xmlCellPr>
  </singleXmlCell>
  <singleXmlCell id="744" xr6:uid="{00000000-000C-0000-FFFF-FFFFCF020000}" r="V13" connectionId="0">
    <xmlCellPr id="1" xr6:uid="{00000000-0010-0000-CF02-000001000000}" uniqueName="P1081707">
      <xmlPr mapId="1" xpath="/GFI-IZD-POD/IPK-GFI-IZD-POD_1000344/P1081707" xmlDataType="decimal"/>
    </xmlCellPr>
  </singleXmlCell>
  <singleXmlCell id="745" xr6:uid="{00000000-000C-0000-FFFF-FFFFD0020000}" r="W13" connectionId="0">
    <xmlCellPr id="1" xr6:uid="{00000000-0010-0000-D002-000001000000}" uniqueName="P1081708">
      <xmlPr mapId="1" xpath="/GFI-IZD-POD/IPK-GFI-IZD-POD_1000344/P1081708" xmlDataType="decimal"/>
    </xmlCellPr>
  </singleXmlCell>
  <singleXmlCell id="746" xr6:uid="{00000000-000C-0000-FFFF-FFFFD1020000}" r="X13" connectionId="0">
    <xmlCellPr id="1" xr6:uid="{00000000-0010-0000-D102-000001000000}" uniqueName="P1081709">
      <xmlPr mapId="1" xpath="/GFI-IZD-POD/IPK-GFI-IZD-POD_1000344/P1081709" xmlDataType="decimal"/>
    </xmlCellPr>
  </singleXmlCell>
  <singleXmlCell id="747" xr6:uid="{00000000-000C-0000-FFFF-FFFFD2020000}" r="Y13" connectionId="0">
    <xmlCellPr id="1" xr6:uid="{00000000-0010-0000-D202-000001000000}" uniqueName="P1081710">
      <xmlPr mapId="1" xpath="/GFI-IZD-POD/IPK-GFI-IZD-POD_1000344/P1081710" xmlDataType="decimal"/>
    </xmlCellPr>
  </singleXmlCell>
  <singleXmlCell id="748" xr6:uid="{00000000-000C-0000-FFFF-FFFFD3020000}" r="H14" connectionId="0">
    <xmlCellPr id="1" xr6:uid="{00000000-0010-0000-D302-000001000000}" uniqueName="P1079856">
      <xmlPr mapId="1" xpath="/GFI-IZD-POD/IPK-GFI-IZD-POD_1000344/P1079856" xmlDataType="decimal"/>
    </xmlCellPr>
  </singleXmlCell>
  <singleXmlCell id="749" xr6:uid="{00000000-000C-0000-FFFF-FFFFD4020000}" r="I14" connectionId="0">
    <xmlCellPr id="1" xr6:uid="{00000000-0010-0000-D402-000001000000}" uniqueName="P1079857">
      <xmlPr mapId="1" xpath="/GFI-IZD-POD/IPK-GFI-IZD-POD_1000344/P1079857" xmlDataType="decimal"/>
    </xmlCellPr>
  </singleXmlCell>
  <singleXmlCell id="750" xr6:uid="{00000000-000C-0000-FFFF-FFFFD5020000}" r="J14" connectionId="0">
    <xmlCellPr id="1" xr6:uid="{00000000-0010-0000-D502-000001000000}" uniqueName="P1079858">
      <xmlPr mapId="1" xpath="/GFI-IZD-POD/IPK-GFI-IZD-POD_1000344/P1079858" xmlDataType="decimal"/>
    </xmlCellPr>
  </singleXmlCell>
  <singleXmlCell id="751" xr6:uid="{00000000-000C-0000-FFFF-FFFFD6020000}" r="K14" connectionId="0">
    <xmlCellPr id="1" xr6:uid="{00000000-0010-0000-D602-000001000000}" uniqueName="P1079859">
      <xmlPr mapId="1" xpath="/GFI-IZD-POD/IPK-GFI-IZD-POD_1000344/P1079859" xmlDataType="decimal"/>
    </xmlCellPr>
  </singleXmlCell>
  <singleXmlCell id="752" xr6:uid="{00000000-000C-0000-FFFF-FFFFD7020000}" r="L14" connectionId="0">
    <xmlCellPr id="1" xr6:uid="{00000000-0010-0000-D702-000001000000}" uniqueName="P1079860">
      <xmlPr mapId="1" xpath="/GFI-IZD-POD/IPK-GFI-IZD-POD_1000344/P1079860" xmlDataType="decimal"/>
    </xmlCellPr>
  </singleXmlCell>
  <singleXmlCell id="753" xr6:uid="{00000000-000C-0000-FFFF-FFFFD8020000}" r="M14" connectionId="0">
    <xmlCellPr id="1" xr6:uid="{00000000-0010-0000-D802-000001000000}" uniqueName="P1079861">
      <xmlPr mapId="1" xpath="/GFI-IZD-POD/IPK-GFI-IZD-POD_1000344/P1079861" xmlDataType="decimal"/>
    </xmlCellPr>
  </singleXmlCell>
  <singleXmlCell id="754" xr6:uid="{00000000-000C-0000-FFFF-FFFFD9020000}" r="N14" connectionId="0">
    <xmlCellPr id="1" xr6:uid="{00000000-0010-0000-D902-000001000000}" uniqueName="P1079862">
      <xmlPr mapId="1" xpath="/GFI-IZD-POD/IPK-GFI-IZD-POD_1000344/P1079862" xmlDataType="decimal"/>
    </xmlCellPr>
  </singleXmlCell>
  <singleXmlCell id="755" xr6:uid="{00000000-000C-0000-FFFF-FFFFDA020000}" r="O14" connectionId="0">
    <xmlCellPr id="1" xr6:uid="{00000000-0010-0000-DA02-000001000000}" uniqueName="P1079863">
      <xmlPr mapId="1" xpath="/GFI-IZD-POD/IPK-GFI-IZD-POD_1000344/P1079863" xmlDataType="decimal"/>
    </xmlCellPr>
  </singleXmlCell>
  <singleXmlCell id="756" xr6:uid="{00000000-000C-0000-FFFF-FFFFDB020000}" r="P14" connectionId="0">
    <xmlCellPr id="1" xr6:uid="{00000000-0010-0000-DB02-000001000000}" uniqueName="P1081711">
      <xmlPr mapId="1" xpath="/GFI-IZD-POD/IPK-GFI-IZD-POD_1000344/P1081711" xmlDataType="decimal"/>
    </xmlCellPr>
  </singleXmlCell>
  <singleXmlCell id="757" xr6:uid="{00000000-000C-0000-FFFF-FFFFDC020000}" r="Q14" connectionId="0">
    <xmlCellPr id="1" xr6:uid="{00000000-0010-0000-DC02-000001000000}" uniqueName="P1081712">
      <xmlPr mapId="1" xpath="/GFI-IZD-POD/IPK-GFI-IZD-POD_1000344/P1081712" xmlDataType="decimal"/>
    </xmlCellPr>
  </singleXmlCell>
  <singleXmlCell id="758" xr6:uid="{00000000-000C-0000-FFFF-FFFFDD020000}" r="R14" connectionId="0">
    <xmlCellPr id="1" xr6:uid="{00000000-0010-0000-DD02-000001000000}" uniqueName="P1081713">
      <xmlPr mapId="1" xpath="/GFI-IZD-POD/IPK-GFI-IZD-POD_1000344/P1081713" xmlDataType="decimal"/>
    </xmlCellPr>
  </singleXmlCell>
  <singleXmlCell id="759" xr6:uid="{00000000-000C-0000-FFFF-FFFFDE020000}" r="U14" connectionId="0">
    <xmlCellPr id="1" xr6:uid="{00000000-0010-0000-DE02-000001000000}" uniqueName="P1081714">
      <xmlPr mapId="1" xpath="/GFI-IZD-POD/IPK-GFI-IZD-POD_1000344/P1081714" xmlDataType="decimal"/>
    </xmlCellPr>
  </singleXmlCell>
  <singleXmlCell id="760" xr6:uid="{00000000-000C-0000-FFFF-FFFFDF020000}" r="V14" connectionId="0">
    <xmlCellPr id="1" xr6:uid="{00000000-0010-0000-DF02-000001000000}" uniqueName="P1081715">
      <xmlPr mapId="1" xpath="/GFI-IZD-POD/IPK-GFI-IZD-POD_1000344/P1081715" xmlDataType="decimal"/>
    </xmlCellPr>
  </singleXmlCell>
  <singleXmlCell id="761" xr6:uid="{00000000-000C-0000-FFFF-FFFFE0020000}" r="W14" connectionId="0">
    <xmlCellPr id="1" xr6:uid="{00000000-0010-0000-E002-000001000000}" uniqueName="P1081716">
      <xmlPr mapId="1" xpath="/GFI-IZD-POD/IPK-GFI-IZD-POD_1000344/P1081716" xmlDataType="decimal"/>
    </xmlCellPr>
  </singleXmlCell>
  <singleXmlCell id="762" xr6:uid="{00000000-000C-0000-FFFF-FFFFE1020000}" r="X14" connectionId="0">
    <xmlCellPr id="1" xr6:uid="{00000000-0010-0000-E102-000001000000}" uniqueName="P1081717">
      <xmlPr mapId="1" xpath="/GFI-IZD-POD/IPK-GFI-IZD-POD_1000344/P1081717" xmlDataType="decimal"/>
    </xmlCellPr>
  </singleXmlCell>
  <singleXmlCell id="763" xr6:uid="{00000000-000C-0000-FFFF-FFFFE2020000}" r="Y14" connectionId="0">
    <xmlCellPr id="1" xr6:uid="{00000000-0010-0000-E202-000001000000}" uniqueName="P1081718">
      <xmlPr mapId="1" xpath="/GFI-IZD-POD/IPK-GFI-IZD-POD_1000344/P1081718" xmlDataType="decimal"/>
    </xmlCellPr>
  </singleXmlCell>
  <singleXmlCell id="764" xr6:uid="{00000000-000C-0000-FFFF-FFFFE3020000}" r="H15" connectionId="0">
    <xmlCellPr id="1" xr6:uid="{00000000-0010-0000-E302-000001000000}" uniqueName="P1079864">
      <xmlPr mapId="1" xpath="/GFI-IZD-POD/IPK-GFI-IZD-POD_1000344/P1079864" xmlDataType="decimal"/>
    </xmlCellPr>
  </singleXmlCell>
  <singleXmlCell id="765" xr6:uid="{00000000-000C-0000-FFFF-FFFFE4020000}" r="I15" connectionId="0">
    <xmlCellPr id="1" xr6:uid="{00000000-0010-0000-E402-000001000000}" uniqueName="P1079865">
      <xmlPr mapId="1" xpath="/GFI-IZD-POD/IPK-GFI-IZD-POD_1000344/P1079865" xmlDataType="decimal"/>
    </xmlCellPr>
  </singleXmlCell>
  <singleXmlCell id="766" xr6:uid="{00000000-000C-0000-FFFF-FFFFE5020000}" r="J15" connectionId="0">
    <xmlCellPr id="1" xr6:uid="{00000000-0010-0000-E502-000001000000}" uniqueName="P1079866">
      <xmlPr mapId="1" xpath="/GFI-IZD-POD/IPK-GFI-IZD-POD_1000344/P1079866" xmlDataType="decimal"/>
    </xmlCellPr>
  </singleXmlCell>
  <singleXmlCell id="767" xr6:uid="{00000000-000C-0000-FFFF-FFFFE6020000}" r="K15" connectionId="0">
    <xmlCellPr id="1" xr6:uid="{00000000-0010-0000-E602-000001000000}" uniqueName="P1079867">
      <xmlPr mapId="1" xpath="/GFI-IZD-POD/IPK-GFI-IZD-POD_1000344/P1079867" xmlDataType="decimal"/>
    </xmlCellPr>
  </singleXmlCell>
  <singleXmlCell id="768" xr6:uid="{00000000-000C-0000-FFFF-FFFFE7020000}" r="L15" connectionId="0">
    <xmlCellPr id="1" xr6:uid="{00000000-0010-0000-E702-000001000000}" uniqueName="P1079868">
      <xmlPr mapId="1" xpath="/GFI-IZD-POD/IPK-GFI-IZD-POD_1000344/P1079868" xmlDataType="decimal"/>
    </xmlCellPr>
  </singleXmlCell>
  <singleXmlCell id="769" xr6:uid="{00000000-000C-0000-FFFF-FFFFE8020000}" r="M15" connectionId="0">
    <xmlCellPr id="1" xr6:uid="{00000000-0010-0000-E802-000001000000}" uniqueName="P1079869">
      <xmlPr mapId="1" xpath="/GFI-IZD-POD/IPK-GFI-IZD-POD_1000344/P1079869" xmlDataType="decimal"/>
    </xmlCellPr>
  </singleXmlCell>
  <singleXmlCell id="770" xr6:uid="{00000000-000C-0000-FFFF-FFFFE9020000}" r="N15" connectionId="0">
    <xmlCellPr id="1" xr6:uid="{00000000-0010-0000-E902-000001000000}" uniqueName="P1079870">
      <xmlPr mapId="1" xpath="/GFI-IZD-POD/IPK-GFI-IZD-POD_1000344/P1079870" xmlDataType="decimal"/>
    </xmlCellPr>
  </singleXmlCell>
  <singleXmlCell id="771" xr6:uid="{00000000-000C-0000-FFFF-FFFFEA020000}" r="O15" connectionId="0">
    <xmlCellPr id="1" xr6:uid="{00000000-0010-0000-EA02-000001000000}" uniqueName="P1079871">
      <xmlPr mapId="1" xpath="/GFI-IZD-POD/IPK-GFI-IZD-POD_1000344/P1079871" xmlDataType="decimal"/>
    </xmlCellPr>
  </singleXmlCell>
  <singleXmlCell id="772" xr6:uid="{00000000-000C-0000-FFFF-FFFFEB020000}" r="P15" connectionId="0">
    <xmlCellPr id="1" xr6:uid="{00000000-0010-0000-EB02-000001000000}" uniqueName="P1081874">
      <xmlPr mapId="1" xpath="/GFI-IZD-POD/IPK-GFI-IZD-POD_1000344/P1081874" xmlDataType="decimal"/>
    </xmlCellPr>
  </singleXmlCell>
  <singleXmlCell id="773" xr6:uid="{00000000-000C-0000-FFFF-FFFFEC020000}" r="Q15" connectionId="0">
    <xmlCellPr id="1" xr6:uid="{00000000-0010-0000-EC02-000001000000}" uniqueName="P1081877">
      <xmlPr mapId="1" xpath="/GFI-IZD-POD/IPK-GFI-IZD-POD_1000344/P1081877" xmlDataType="decimal"/>
    </xmlCellPr>
  </singleXmlCell>
  <singleXmlCell id="774" xr6:uid="{00000000-000C-0000-FFFF-FFFFED020000}" r="R15" connectionId="0">
    <xmlCellPr id="1" xr6:uid="{00000000-0010-0000-ED02-000001000000}" uniqueName="P1081880">
      <xmlPr mapId="1" xpath="/GFI-IZD-POD/IPK-GFI-IZD-POD_1000344/P1081880" xmlDataType="decimal"/>
    </xmlCellPr>
  </singleXmlCell>
  <singleXmlCell id="775" xr6:uid="{00000000-000C-0000-FFFF-FFFFEE020000}" r="U15" connectionId="0">
    <xmlCellPr id="1" xr6:uid="{00000000-0010-0000-EE02-000001000000}" uniqueName="P1081882">
      <xmlPr mapId="1" xpath="/GFI-IZD-POD/IPK-GFI-IZD-POD_1000344/P1081882" xmlDataType="decimal"/>
    </xmlCellPr>
  </singleXmlCell>
  <singleXmlCell id="776" xr6:uid="{00000000-000C-0000-FFFF-FFFFEF020000}" r="V15" connectionId="0">
    <xmlCellPr id="1" xr6:uid="{00000000-0010-0000-EF02-000001000000}" uniqueName="P1081888">
      <xmlPr mapId="1" xpath="/GFI-IZD-POD/IPK-GFI-IZD-POD_1000344/P1081888" xmlDataType="decimal"/>
    </xmlCellPr>
  </singleXmlCell>
  <singleXmlCell id="777" xr6:uid="{00000000-000C-0000-FFFF-FFFFF0020000}" r="W15" connectionId="0">
    <xmlCellPr id="1" xr6:uid="{00000000-0010-0000-F002-000001000000}" uniqueName="P1081891">
      <xmlPr mapId="1" xpath="/GFI-IZD-POD/IPK-GFI-IZD-POD_1000344/P1081891" xmlDataType="decimal"/>
    </xmlCellPr>
  </singleXmlCell>
  <singleXmlCell id="778" xr6:uid="{00000000-000C-0000-FFFF-FFFFF1020000}" r="X15" connectionId="0">
    <xmlCellPr id="1" xr6:uid="{00000000-0010-0000-F102-000001000000}" uniqueName="P1081893">
      <xmlPr mapId="1" xpath="/GFI-IZD-POD/IPK-GFI-IZD-POD_1000344/P1081893" xmlDataType="decimal"/>
    </xmlCellPr>
  </singleXmlCell>
  <singleXmlCell id="779" xr6:uid="{00000000-000C-0000-FFFF-FFFFF2020000}" r="Y15" connectionId="0">
    <xmlCellPr id="1" xr6:uid="{00000000-0010-0000-F202-000001000000}" uniqueName="P1081895">
      <xmlPr mapId="1" xpath="/GFI-IZD-POD/IPK-GFI-IZD-POD_1000344/P1081895" xmlDataType="decimal"/>
    </xmlCellPr>
  </singleXmlCell>
  <singleXmlCell id="780" xr6:uid="{00000000-000C-0000-FFFF-FFFFF3020000}" r="H16" connectionId="0">
    <xmlCellPr id="1" xr6:uid="{00000000-0010-0000-F302-000001000000}" uniqueName="P1079872">
      <xmlPr mapId="1" xpath="/GFI-IZD-POD/IPK-GFI-IZD-POD_1000344/P1079872" xmlDataType="decimal"/>
    </xmlCellPr>
  </singleXmlCell>
  <singleXmlCell id="781" xr6:uid="{00000000-000C-0000-FFFF-FFFFF4020000}" r="I16" connectionId="0">
    <xmlCellPr id="1" xr6:uid="{00000000-0010-0000-F402-000001000000}" uniqueName="P1079873">
      <xmlPr mapId="1" xpath="/GFI-IZD-POD/IPK-GFI-IZD-POD_1000344/P1079873" xmlDataType="decimal"/>
    </xmlCellPr>
  </singleXmlCell>
  <singleXmlCell id="782" xr6:uid="{00000000-000C-0000-FFFF-FFFFF5020000}" r="J16" connectionId="0">
    <xmlCellPr id="1" xr6:uid="{00000000-0010-0000-F502-000001000000}" uniqueName="P1079874">
      <xmlPr mapId="1" xpath="/GFI-IZD-POD/IPK-GFI-IZD-POD_1000344/P1079874" xmlDataType="decimal"/>
    </xmlCellPr>
  </singleXmlCell>
  <singleXmlCell id="783" xr6:uid="{00000000-000C-0000-FFFF-FFFFF6020000}" r="K16" connectionId="0">
    <xmlCellPr id="1" xr6:uid="{00000000-0010-0000-F602-000001000000}" uniqueName="P1079875">
      <xmlPr mapId="1" xpath="/GFI-IZD-POD/IPK-GFI-IZD-POD_1000344/P1079875" xmlDataType="decimal"/>
    </xmlCellPr>
  </singleXmlCell>
  <singleXmlCell id="784" xr6:uid="{00000000-000C-0000-FFFF-FFFFF7020000}" r="L16" connectionId="0">
    <xmlCellPr id="1" xr6:uid="{00000000-0010-0000-F702-000001000000}" uniqueName="P1079876">
      <xmlPr mapId="1" xpath="/GFI-IZD-POD/IPK-GFI-IZD-POD_1000344/P1079876" xmlDataType="decimal"/>
    </xmlCellPr>
  </singleXmlCell>
  <singleXmlCell id="785" xr6:uid="{00000000-000C-0000-FFFF-FFFFF8020000}" r="M16" connectionId="0">
    <xmlCellPr id="1" xr6:uid="{00000000-0010-0000-F802-000001000000}" uniqueName="P1079877">
      <xmlPr mapId="1" xpath="/GFI-IZD-POD/IPK-GFI-IZD-POD_1000344/P1079877" xmlDataType="decimal"/>
    </xmlCellPr>
  </singleXmlCell>
  <singleXmlCell id="786" xr6:uid="{00000000-000C-0000-FFFF-FFFFF9020000}" r="N16" connectionId="0">
    <xmlCellPr id="1" xr6:uid="{00000000-0010-0000-F902-000001000000}" uniqueName="P1079878">
      <xmlPr mapId="1" xpath="/GFI-IZD-POD/IPK-GFI-IZD-POD_1000344/P1079878" xmlDataType="decimal"/>
    </xmlCellPr>
  </singleXmlCell>
  <singleXmlCell id="787" xr6:uid="{00000000-000C-0000-FFFF-FFFFFA020000}" r="O16" connectionId="0">
    <xmlCellPr id="1" xr6:uid="{00000000-0010-0000-FA02-000001000000}" uniqueName="P1079879">
      <xmlPr mapId="1" xpath="/GFI-IZD-POD/IPK-GFI-IZD-POD_1000344/P1079879" xmlDataType="decimal"/>
    </xmlCellPr>
  </singleXmlCell>
  <singleXmlCell id="788" xr6:uid="{00000000-000C-0000-FFFF-FFFFFB020000}" r="P16" connectionId="0">
    <xmlCellPr id="1" xr6:uid="{00000000-0010-0000-FB02-000001000000}" uniqueName="P1081898">
      <xmlPr mapId="1" xpath="/GFI-IZD-POD/IPK-GFI-IZD-POD_1000344/P1081898" xmlDataType="decimal"/>
    </xmlCellPr>
  </singleXmlCell>
  <singleXmlCell id="789" xr6:uid="{00000000-000C-0000-FFFF-FFFFFC020000}" r="Q16" connectionId="0">
    <xmlCellPr id="1" xr6:uid="{00000000-0010-0000-FC02-000001000000}" uniqueName="P1081900">
      <xmlPr mapId="1" xpath="/GFI-IZD-POD/IPK-GFI-IZD-POD_1000344/P1081900" xmlDataType="decimal"/>
    </xmlCellPr>
  </singleXmlCell>
  <singleXmlCell id="790" xr6:uid="{00000000-000C-0000-FFFF-FFFFFD020000}" r="R16" connectionId="0">
    <xmlCellPr id="1" xr6:uid="{00000000-0010-0000-FD02-000001000000}" uniqueName="P1081902">
      <xmlPr mapId="1" xpath="/GFI-IZD-POD/IPK-GFI-IZD-POD_1000344/P1081902" xmlDataType="decimal"/>
    </xmlCellPr>
  </singleXmlCell>
  <singleXmlCell id="791" xr6:uid="{00000000-000C-0000-FFFF-FFFFFE020000}" r="U16" connectionId="0">
    <xmlCellPr id="1" xr6:uid="{00000000-0010-0000-FE02-000001000000}" uniqueName="P1081903">
      <xmlPr mapId="1" xpath="/GFI-IZD-POD/IPK-GFI-IZD-POD_1000344/P1081903" xmlDataType="decimal"/>
    </xmlCellPr>
  </singleXmlCell>
  <singleXmlCell id="792" xr6:uid="{00000000-000C-0000-FFFF-FFFFFF020000}" r="V16" connectionId="0">
    <xmlCellPr id="1" xr6:uid="{00000000-0010-0000-FF02-000001000000}" uniqueName="P1081906">
      <xmlPr mapId="1" xpath="/GFI-IZD-POD/IPK-GFI-IZD-POD_1000344/P1081906" xmlDataType="decimal"/>
    </xmlCellPr>
  </singleXmlCell>
  <singleXmlCell id="793" xr6:uid="{00000000-000C-0000-FFFF-FFFF00030000}" r="W16" connectionId="0">
    <xmlCellPr id="1" xr6:uid="{00000000-0010-0000-0003-000001000000}" uniqueName="P1081908">
      <xmlPr mapId="1" xpath="/GFI-IZD-POD/IPK-GFI-IZD-POD_1000344/P1081908" xmlDataType="decimal"/>
    </xmlCellPr>
  </singleXmlCell>
  <singleXmlCell id="794" xr6:uid="{00000000-000C-0000-FFFF-FFFF01030000}" r="X16" connectionId="0">
    <xmlCellPr id="1" xr6:uid="{00000000-0010-0000-0103-000001000000}" uniqueName="P1081915">
      <xmlPr mapId="1" xpath="/GFI-IZD-POD/IPK-GFI-IZD-POD_1000344/P1081915" xmlDataType="decimal"/>
    </xmlCellPr>
  </singleXmlCell>
  <singleXmlCell id="795" xr6:uid="{00000000-000C-0000-FFFF-FFFF02030000}" r="Y16" connectionId="0">
    <xmlCellPr id="1" xr6:uid="{00000000-0010-0000-0203-000001000000}" uniqueName="P1081918">
      <xmlPr mapId="1" xpath="/GFI-IZD-POD/IPK-GFI-IZD-POD_1000344/P1081918" xmlDataType="decimal"/>
    </xmlCellPr>
  </singleXmlCell>
  <singleXmlCell id="796" xr6:uid="{00000000-000C-0000-FFFF-FFFF03030000}" r="H17" connectionId="0">
    <xmlCellPr id="1" xr6:uid="{00000000-0010-0000-0303-000001000000}" uniqueName="P1079880">
      <xmlPr mapId="1" xpath="/GFI-IZD-POD/IPK-GFI-IZD-POD_1000344/P1079880" xmlDataType="decimal"/>
    </xmlCellPr>
  </singleXmlCell>
  <singleXmlCell id="797" xr6:uid="{00000000-000C-0000-FFFF-FFFF04030000}" r="I17" connectionId="0">
    <xmlCellPr id="1" xr6:uid="{00000000-0010-0000-0403-000001000000}" uniqueName="P1079881">
      <xmlPr mapId="1" xpath="/GFI-IZD-POD/IPK-GFI-IZD-POD_1000344/P1079881" xmlDataType="decimal"/>
    </xmlCellPr>
  </singleXmlCell>
  <singleXmlCell id="798" xr6:uid="{00000000-000C-0000-FFFF-FFFF05030000}" r="J17" connectionId="0">
    <xmlCellPr id="1" xr6:uid="{00000000-0010-0000-0503-000001000000}" uniqueName="P1079882">
      <xmlPr mapId="1" xpath="/GFI-IZD-POD/IPK-GFI-IZD-POD_1000344/P1079882" xmlDataType="decimal"/>
    </xmlCellPr>
  </singleXmlCell>
  <singleXmlCell id="799" xr6:uid="{00000000-000C-0000-FFFF-FFFF06030000}" r="K17" connectionId="0">
    <xmlCellPr id="1" xr6:uid="{00000000-0010-0000-0603-000001000000}" uniqueName="P1079883">
      <xmlPr mapId="1" xpath="/GFI-IZD-POD/IPK-GFI-IZD-POD_1000344/P1079883" xmlDataType="decimal"/>
    </xmlCellPr>
  </singleXmlCell>
  <singleXmlCell id="800" xr6:uid="{00000000-000C-0000-FFFF-FFFF07030000}" r="L17" connectionId="0">
    <xmlCellPr id="1" xr6:uid="{00000000-0010-0000-0703-000001000000}" uniqueName="P1079884">
      <xmlPr mapId="1" xpath="/GFI-IZD-POD/IPK-GFI-IZD-POD_1000344/P1079884" xmlDataType="decimal"/>
    </xmlCellPr>
  </singleXmlCell>
  <singleXmlCell id="801" xr6:uid="{00000000-000C-0000-FFFF-FFFF08030000}" r="M17" connectionId="0">
    <xmlCellPr id="1" xr6:uid="{00000000-0010-0000-0803-000001000000}" uniqueName="P1079885">
      <xmlPr mapId="1" xpath="/GFI-IZD-POD/IPK-GFI-IZD-POD_1000344/P1079885" xmlDataType="decimal"/>
    </xmlCellPr>
  </singleXmlCell>
  <singleXmlCell id="802" xr6:uid="{00000000-000C-0000-FFFF-FFFF09030000}" r="N17" connectionId="0">
    <xmlCellPr id="1" xr6:uid="{00000000-0010-0000-0903-000001000000}" uniqueName="P1079886">
      <xmlPr mapId="1" xpath="/GFI-IZD-POD/IPK-GFI-IZD-POD_1000344/P1079886" xmlDataType="decimal"/>
    </xmlCellPr>
  </singleXmlCell>
  <singleXmlCell id="803" xr6:uid="{00000000-000C-0000-FFFF-FFFF0A030000}" r="O17" connectionId="0">
    <xmlCellPr id="1" xr6:uid="{00000000-0010-0000-0A03-000001000000}" uniqueName="P1079887">
      <xmlPr mapId="1" xpath="/GFI-IZD-POD/IPK-GFI-IZD-POD_1000344/P1079887" xmlDataType="decimal"/>
    </xmlCellPr>
  </singleXmlCell>
  <singleXmlCell id="804" xr6:uid="{00000000-000C-0000-FFFF-FFFF0B030000}" r="P17" connectionId="0">
    <xmlCellPr id="1" xr6:uid="{00000000-0010-0000-0B03-000001000000}" uniqueName="P1081920">
      <xmlPr mapId="1" xpath="/GFI-IZD-POD/IPK-GFI-IZD-POD_1000344/P1081920" xmlDataType="decimal"/>
    </xmlCellPr>
  </singleXmlCell>
  <singleXmlCell id="805" xr6:uid="{00000000-000C-0000-FFFF-FFFF0C030000}" r="Q17" connectionId="0">
    <xmlCellPr id="1" xr6:uid="{00000000-0010-0000-0C03-000001000000}" uniqueName="P1081922">
      <xmlPr mapId="1" xpath="/GFI-IZD-POD/IPK-GFI-IZD-POD_1000344/P1081922" xmlDataType="decimal"/>
    </xmlCellPr>
  </singleXmlCell>
  <singleXmlCell id="806" xr6:uid="{00000000-000C-0000-FFFF-FFFF0D030000}" r="R17" connectionId="0">
    <xmlCellPr id="1" xr6:uid="{00000000-0010-0000-0D03-000001000000}" uniqueName="P1081925">
      <xmlPr mapId="1" xpath="/GFI-IZD-POD/IPK-GFI-IZD-POD_1000344/P1081925" xmlDataType="decimal"/>
    </xmlCellPr>
  </singleXmlCell>
  <singleXmlCell id="807" xr6:uid="{00000000-000C-0000-FFFF-FFFF0E030000}" r="U17" connectionId="0">
    <xmlCellPr id="1" xr6:uid="{00000000-0010-0000-0E03-000001000000}" uniqueName="P1081927">
      <xmlPr mapId="1" xpath="/GFI-IZD-POD/IPK-GFI-IZD-POD_1000344/P1081927" xmlDataType="decimal"/>
    </xmlCellPr>
  </singleXmlCell>
  <singleXmlCell id="808" xr6:uid="{00000000-000C-0000-FFFF-FFFF0F030000}" r="V17" connectionId="0">
    <xmlCellPr id="1" xr6:uid="{00000000-0010-0000-0F03-000001000000}" uniqueName="P1081929">
      <xmlPr mapId="1" xpath="/GFI-IZD-POD/IPK-GFI-IZD-POD_1000344/P1081929" xmlDataType="decimal"/>
    </xmlCellPr>
  </singleXmlCell>
  <singleXmlCell id="809" xr6:uid="{00000000-000C-0000-FFFF-FFFF10030000}" r="W17" connectionId="0">
    <xmlCellPr id="1" xr6:uid="{00000000-0010-0000-1003-000001000000}" uniqueName="P1081930">
      <xmlPr mapId="1" xpath="/GFI-IZD-POD/IPK-GFI-IZD-POD_1000344/P1081930" xmlDataType="decimal"/>
    </xmlCellPr>
  </singleXmlCell>
  <singleXmlCell id="810" xr6:uid="{00000000-000C-0000-FFFF-FFFF11030000}" r="X17" connectionId="0">
    <xmlCellPr id="1" xr6:uid="{00000000-0010-0000-1103-000001000000}" uniqueName="P1081932">
      <xmlPr mapId="1" xpath="/GFI-IZD-POD/IPK-GFI-IZD-POD_1000344/P1081932" xmlDataType="decimal"/>
    </xmlCellPr>
  </singleXmlCell>
  <singleXmlCell id="811" xr6:uid="{00000000-000C-0000-FFFF-FFFF12030000}" r="Y17" connectionId="0">
    <xmlCellPr id="1" xr6:uid="{00000000-0010-0000-1203-000001000000}" uniqueName="P1081934">
      <xmlPr mapId="1" xpath="/GFI-IZD-POD/IPK-GFI-IZD-POD_1000344/P1081934" xmlDataType="decimal"/>
    </xmlCellPr>
  </singleXmlCell>
  <singleXmlCell id="812" xr6:uid="{00000000-000C-0000-FFFF-FFFF13030000}" r="H18" connectionId="0">
    <xmlCellPr id="1" xr6:uid="{00000000-0010-0000-1303-000001000000}" uniqueName="P1079888">
      <xmlPr mapId="1" xpath="/GFI-IZD-POD/IPK-GFI-IZD-POD_1000344/P1079888" xmlDataType="decimal"/>
    </xmlCellPr>
  </singleXmlCell>
  <singleXmlCell id="813" xr6:uid="{00000000-000C-0000-FFFF-FFFF14030000}" r="I18" connectionId="0">
    <xmlCellPr id="1" xr6:uid="{00000000-0010-0000-1403-000001000000}" uniqueName="P1079889">
      <xmlPr mapId="1" xpath="/GFI-IZD-POD/IPK-GFI-IZD-POD_1000344/P1079889" xmlDataType="decimal"/>
    </xmlCellPr>
  </singleXmlCell>
  <singleXmlCell id="814" xr6:uid="{00000000-000C-0000-FFFF-FFFF15030000}" r="J18" connectionId="0">
    <xmlCellPr id="1" xr6:uid="{00000000-0010-0000-1503-000001000000}" uniqueName="P1079890">
      <xmlPr mapId="1" xpath="/GFI-IZD-POD/IPK-GFI-IZD-POD_1000344/P1079890" xmlDataType="decimal"/>
    </xmlCellPr>
  </singleXmlCell>
  <singleXmlCell id="815" xr6:uid="{00000000-000C-0000-FFFF-FFFF16030000}" r="K18" connectionId="0">
    <xmlCellPr id="1" xr6:uid="{00000000-0010-0000-1603-000001000000}" uniqueName="P1079891">
      <xmlPr mapId="1" xpath="/GFI-IZD-POD/IPK-GFI-IZD-POD_1000344/P1079891" xmlDataType="decimal"/>
    </xmlCellPr>
  </singleXmlCell>
  <singleXmlCell id="816" xr6:uid="{00000000-000C-0000-FFFF-FFFF17030000}" r="L18" connectionId="0">
    <xmlCellPr id="1" xr6:uid="{00000000-0010-0000-1703-000001000000}" uniqueName="P1079892">
      <xmlPr mapId="1" xpath="/GFI-IZD-POD/IPK-GFI-IZD-POD_1000344/P1079892" xmlDataType="decimal"/>
    </xmlCellPr>
  </singleXmlCell>
  <singleXmlCell id="817" xr6:uid="{00000000-000C-0000-FFFF-FFFF18030000}" r="M18" connectionId="0">
    <xmlCellPr id="1" xr6:uid="{00000000-0010-0000-1803-000001000000}" uniqueName="P1079893">
      <xmlPr mapId="1" xpath="/GFI-IZD-POD/IPK-GFI-IZD-POD_1000344/P1079893" xmlDataType="decimal"/>
    </xmlCellPr>
  </singleXmlCell>
  <singleXmlCell id="818" xr6:uid="{00000000-000C-0000-FFFF-FFFF19030000}" r="N18" connectionId="0">
    <xmlCellPr id="1" xr6:uid="{00000000-0010-0000-1903-000001000000}" uniqueName="P1079894">
      <xmlPr mapId="1" xpath="/GFI-IZD-POD/IPK-GFI-IZD-POD_1000344/P1079894" xmlDataType="decimal"/>
    </xmlCellPr>
  </singleXmlCell>
  <singleXmlCell id="819" xr6:uid="{00000000-000C-0000-FFFF-FFFF1A030000}" r="O18" connectionId="0">
    <xmlCellPr id="1" xr6:uid="{00000000-0010-0000-1A03-000001000000}" uniqueName="P1079895">
      <xmlPr mapId="1" xpath="/GFI-IZD-POD/IPK-GFI-IZD-POD_1000344/P1079895" xmlDataType="decimal"/>
    </xmlCellPr>
  </singleXmlCell>
  <singleXmlCell id="820" xr6:uid="{00000000-000C-0000-FFFF-FFFF1B030000}" r="P18" connectionId="0">
    <xmlCellPr id="1" xr6:uid="{00000000-0010-0000-1B03-000001000000}" uniqueName="P1081936">
      <xmlPr mapId="1" xpath="/GFI-IZD-POD/IPK-GFI-IZD-POD_1000344/P1081936" xmlDataType="decimal"/>
    </xmlCellPr>
  </singleXmlCell>
  <singleXmlCell id="821" xr6:uid="{00000000-000C-0000-FFFF-FFFF1C030000}" r="Q18" connectionId="0">
    <xmlCellPr id="1" xr6:uid="{00000000-0010-0000-1C03-000001000000}" uniqueName="P1081938">
      <xmlPr mapId="1" xpath="/GFI-IZD-POD/IPK-GFI-IZD-POD_1000344/P1081938" xmlDataType="decimal"/>
    </xmlCellPr>
  </singleXmlCell>
  <singleXmlCell id="822" xr6:uid="{00000000-000C-0000-FFFF-FFFF1D030000}" r="R18" connectionId="0">
    <xmlCellPr id="1" xr6:uid="{00000000-0010-0000-1D03-000001000000}" uniqueName="P1081940">
      <xmlPr mapId="1" xpath="/GFI-IZD-POD/IPK-GFI-IZD-POD_1000344/P1081940" xmlDataType="decimal"/>
    </xmlCellPr>
  </singleXmlCell>
  <singleXmlCell id="823" xr6:uid="{00000000-000C-0000-FFFF-FFFF1E030000}" r="U18" connectionId="0">
    <xmlCellPr id="1" xr6:uid="{00000000-0010-0000-1E03-000001000000}" uniqueName="P1081942">
      <xmlPr mapId="1" xpath="/GFI-IZD-POD/IPK-GFI-IZD-POD_1000344/P1081942" xmlDataType="decimal"/>
    </xmlCellPr>
  </singleXmlCell>
  <singleXmlCell id="824" xr6:uid="{00000000-000C-0000-FFFF-FFFF1F030000}" r="V18" connectionId="0">
    <xmlCellPr id="1" xr6:uid="{00000000-0010-0000-1F03-000001000000}" uniqueName="P1081944">
      <xmlPr mapId="1" xpath="/GFI-IZD-POD/IPK-GFI-IZD-POD_1000344/P1081944" xmlDataType="decimal"/>
    </xmlCellPr>
  </singleXmlCell>
  <singleXmlCell id="825" xr6:uid="{00000000-000C-0000-FFFF-FFFF20030000}" r="W18" connectionId="0">
    <xmlCellPr id="1" xr6:uid="{00000000-0010-0000-2003-000001000000}" uniqueName="P1081946">
      <xmlPr mapId="1" xpath="/GFI-IZD-POD/IPK-GFI-IZD-POD_1000344/P1081946" xmlDataType="decimal"/>
    </xmlCellPr>
  </singleXmlCell>
  <singleXmlCell id="826" xr6:uid="{00000000-000C-0000-FFFF-FFFF21030000}" r="X18" connectionId="0">
    <xmlCellPr id="1" xr6:uid="{00000000-0010-0000-2103-000001000000}" uniqueName="P1081948">
      <xmlPr mapId="1" xpath="/GFI-IZD-POD/IPK-GFI-IZD-POD_1000344/P1081948" xmlDataType="decimal"/>
    </xmlCellPr>
  </singleXmlCell>
  <singleXmlCell id="827" xr6:uid="{00000000-000C-0000-FFFF-FFFF22030000}" r="Y18" connectionId="0">
    <xmlCellPr id="1" xr6:uid="{00000000-0010-0000-2203-000001000000}" uniqueName="P1081950">
      <xmlPr mapId="1" xpath="/GFI-IZD-POD/IPK-GFI-IZD-POD_1000344/P1081950" xmlDataType="decimal"/>
    </xmlCellPr>
  </singleXmlCell>
  <singleXmlCell id="828" xr6:uid="{00000000-000C-0000-FFFF-FFFF23030000}" r="H19" connectionId="0">
    <xmlCellPr id="1" xr6:uid="{00000000-0010-0000-2303-000001000000}" uniqueName="P1079896">
      <xmlPr mapId="1" xpath="/GFI-IZD-POD/IPK-GFI-IZD-POD_1000344/P1079896" xmlDataType="decimal"/>
    </xmlCellPr>
  </singleXmlCell>
  <singleXmlCell id="829" xr6:uid="{00000000-000C-0000-FFFF-FFFF24030000}" r="I19" connectionId="0">
    <xmlCellPr id="1" xr6:uid="{00000000-0010-0000-2403-000001000000}" uniqueName="P1079897">
      <xmlPr mapId="1" xpath="/GFI-IZD-POD/IPK-GFI-IZD-POD_1000344/P1079897" xmlDataType="decimal"/>
    </xmlCellPr>
  </singleXmlCell>
  <singleXmlCell id="830" xr6:uid="{00000000-000C-0000-FFFF-FFFF25030000}" r="J19" connectionId="0">
    <xmlCellPr id="1" xr6:uid="{00000000-0010-0000-2503-000001000000}" uniqueName="P1079898">
      <xmlPr mapId="1" xpath="/GFI-IZD-POD/IPK-GFI-IZD-POD_1000344/P1079898" xmlDataType="decimal"/>
    </xmlCellPr>
  </singleXmlCell>
  <singleXmlCell id="831" xr6:uid="{00000000-000C-0000-FFFF-FFFF26030000}" r="K19" connectionId="0">
    <xmlCellPr id="1" xr6:uid="{00000000-0010-0000-2603-000001000000}" uniqueName="P1079899">
      <xmlPr mapId="1" xpath="/GFI-IZD-POD/IPK-GFI-IZD-POD_1000344/P1079899" xmlDataType="decimal"/>
    </xmlCellPr>
  </singleXmlCell>
  <singleXmlCell id="832" xr6:uid="{00000000-000C-0000-FFFF-FFFF27030000}" r="L19" connectionId="0">
    <xmlCellPr id="1" xr6:uid="{00000000-0010-0000-2703-000001000000}" uniqueName="P1079900">
      <xmlPr mapId="1" xpath="/GFI-IZD-POD/IPK-GFI-IZD-POD_1000344/P1079900" xmlDataType="decimal"/>
    </xmlCellPr>
  </singleXmlCell>
  <singleXmlCell id="833" xr6:uid="{00000000-000C-0000-FFFF-FFFF28030000}" r="M19" connectionId="0">
    <xmlCellPr id="1" xr6:uid="{00000000-0010-0000-2803-000001000000}" uniqueName="P1079901">
      <xmlPr mapId="1" xpath="/GFI-IZD-POD/IPK-GFI-IZD-POD_1000344/P1079901" xmlDataType="decimal"/>
    </xmlCellPr>
  </singleXmlCell>
  <singleXmlCell id="834" xr6:uid="{00000000-000C-0000-FFFF-FFFF29030000}" r="N19" connectionId="0">
    <xmlCellPr id="1" xr6:uid="{00000000-0010-0000-2903-000001000000}" uniqueName="P1079902">
      <xmlPr mapId="1" xpath="/GFI-IZD-POD/IPK-GFI-IZD-POD_1000344/P1079902" xmlDataType="decimal"/>
    </xmlCellPr>
  </singleXmlCell>
  <singleXmlCell id="835" xr6:uid="{00000000-000C-0000-FFFF-FFFF2A030000}" r="O19" connectionId="0">
    <xmlCellPr id="1" xr6:uid="{00000000-0010-0000-2A03-000001000000}" uniqueName="P1079903">
      <xmlPr mapId="1" xpath="/GFI-IZD-POD/IPK-GFI-IZD-POD_1000344/P1079903" xmlDataType="decimal"/>
    </xmlCellPr>
  </singleXmlCell>
  <singleXmlCell id="836" xr6:uid="{00000000-000C-0000-FFFF-FFFF2B030000}" r="P19" connectionId="0">
    <xmlCellPr id="1" xr6:uid="{00000000-0010-0000-2B03-000001000000}" uniqueName="P1081953">
      <xmlPr mapId="1" xpath="/GFI-IZD-POD/IPK-GFI-IZD-POD_1000344/P1081953" xmlDataType="decimal"/>
    </xmlCellPr>
  </singleXmlCell>
  <singleXmlCell id="837" xr6:uid="{00000000-000C-0000-FFFF-FFFF2C030000}" r="Q19" connectionId="0">
    <xmlCellPr id="1" xr6:uid="{00000000-0010-0000-2C03-000001000000}" uniqueName="P1081958">
      <xmlPr mapId="1" xpath="/GFI-IZD-POD/IPK-GFI-IZD-POD_1000344/P1081958" xmlDataType="decimal"/>
    </xmlCellPr>
  </singleXmlCell>
  <singleXmlCell id="838" xr6:uid="{00000000-000C-0000-FFFF-FFFF2D030000}" r="R19" connectionId="0">
    <xmlCellPr id="1" xr6:uid="{00000000-0010-0000-2D03-000001000000}" uniqueName="P1081960">
      <xmlPr mapId="1" xpath="/GFI-IZD-POD/IPK-GFI-IZD-POD_1000344/P1081960" xmlDataType="decimal"/>
    </xmlCellPr>
  </singleXmlCell>
  <singleXmlCell id="839" xr6:uid="{00000000-000C-0000-FFFF-FFFF2E030000}" r="U19" connectionId="0">
    <xmlCellPr id="1" xr6:uid="{00000000-0010-0000-2E03-000001000000}" uniqueName="P1081962">
      <xmlPr mapId="1" xpath="/GFI-IZD-POD/IPK-GFI-IZD-POD_1000344/P1081962" xmlDataType="decimal"/>
    </xmlCellPr>
  </singleXmlCell>
  <singleXmlCell id="840" xr6:uid="{00000000-000C-0000-FFFF-FFFF2F030000}" r="V19" connectionId="0">
    <xmlCellPr id="1" xr6:uid="{00000000-0010-0000-2F03-000001000000}" uniqueName="P1081964">
      <xmlPr mapId="1" xpath="/GFI-IZD-POD/IPK-GFI-IZD-POD_1000344/P1081964" xmlDataType="decimal"/>
    </xmlCellPr>
  </singleXmlCell>
  <singleXmlCell id="841" xr6:uid="{00000000-000C-0000-FFFF-FFFF30030000}" r="W19" connectionId="0">
    <xmlCellPr id="1" xr6:uid="{00000000-0010-0000-3003-000001000000}" uniqueName="P1081966">
      <xmlPr mapId="1" xpath="/GFI-IZD-POD/IPK-GFI-IZD-POD_1000344/P1081966" xmlDataType="decimal"/>
    </xmlCellPr>
  </singleXmlCell>
  <singleXmlCell id="842" xr6:uid="{00000000-000C-0000-FFFF-FFFF31030000}" r="X19" connectionId="0">
    <xmlCellPr id="1" xr6:uid="{00000000-0010-0000-3103-000001000000}" uniqueName="P1081968">
      <xmlPr mapId="1" xpath="/GFI-IZD-POD/IPK-GFI-IZD-POD_1000344/P1081968" xmlDataType="decimal"/>
    </xmlCellPr>
  </singleXmlCell>
  <singleXmlCell id="843" xr6:uid="{00000000-000C-0000-FFFF-FFFF32030000}" r="Y19" connectionId="0">
    <xmlCellPr id="1" xr6:uid="{00000000-0010-0000-3203-000001000000}" uniqueName="P1081970">
      <xmlPr mapId="1" xpath="/GFI-IZD-POD/IPK-GFI-IZD-POD_1000344/P1081970" xmlDataType="decimal"/>
    </xmlCellPr>
  </singleXmlCell>
  <singleXmlCell id="844" xr6:uid="{00000000-000C-0000-FFFF-FFFF33030000}" r="H20" connectionId="0">
    <xmlCellPr id="1" xr6:uid="{00000000-0010-0000-3303-000001000000}" uniqueName="P1079904">
      <xmlPr mapId="1" xpath="/GFI-IZD-POD/IPK-GFI-IZD-POD_1000344/P1079904" xmlDataType="decimal"/>
    </xmlCellPr>
  </singleXmlCell>
  <singleXmlCell id="845" xr6:uid="{00000000-000C-0000-FFFF-FFFF34030000}" r="I20" connectionId="0">
    <xmlCellPr id="1" xr6:uid="{00000000-0010-0000-3403-000001000000}" uniqueName="P1079905">
      <xmlPr mapId="1" xpath="/GFI-IZD-POD/IPK-GFI-IZD-POD_1000344/P1079905" xmlDataType="decimal"/>
    </xmlCellPr>
  </singleXmlCell>
  <singleXmlCell id="846" xr6:uid="{00000000-000C-0000-FFFF-FFFF35030000}" r="J20" connectionId="0">
    <xmlCellPr id="1" xr6:uid="{00000000-0010-0000-3503-000001000000}" uniqueName="P1079906">
      <xmlPr mapId="1" xpath="/GFI-IZD-POD/IPK-GFI-IZD-POD_1000344/P1079906" xmlDataType="decimal"/>
    </xmlCellPr>
  </singleXmlCell>
  <singleXmlCell id="847" xr6:uid="{00000000-000C-0000-FFFF-FFFF36030000}" r="K20" connectionId="0">
    <xmlCellPr id="1" xr6:uid="{00000000-0010-0000-3603-000001000000}" uniqueName="P1079907">
      <xmlPr mapId="1" xpath="/GFI-IZD-POD/IPK-GFI-IZD-POD_1000344/P1079907" xmlDataType="decimal"/>
    </xmlCellPr>
  </singleXmlCell>
  <singleXmlCell id="848" xr6:uid="{00000000-000C-0000-FFFF-FFFF37030000}" r="L20" connectionId="0">
    <xmlCellPr id="1" xr6:uid="{00000000-0010-0000-3703-000001000000}" uniqueName="P1079908">
      <xmlPr mapId="1" xpath="/GFI-IZD-POD/IPK-GFI-IZD-POD_1000344/P1079908" xmlDataType="decimal"/>
    </xmlCellPr>
  </singleXmlCell>
  <singleXmlCell id="849" xr6:uid="{00000000-000C-0000-FFFF-FFFF38030000}" r="M20" connectionId="0">
    <xmlCellPr id="1" xr6:uid="{00000000-0010-0000-3803-000001000000}" uniqueName="P1079909">
      <xmlPr mapId="1" xpath="/GFI-IZD-POD/IPK-GFI-IZD-POD_1000344/P1079909" xmlDataType="decimal"/>
    </xmlCellPr>
  </singleXmlCell>
  <singleXmlCell id="850" xr6:uid="{00000000-000C-0000-FFFF-FFFF39030000}" r="N20" connectionId="0">
    <xmlCellPr id="1" xr6:uid="{00000000-0010-0000-3903-000001000000}" uniqueName="P1079910">
      <xmlPr mapId="1" xpath="/GFI-IZD-POD/IPK-GFI-IZD-POD_1000344/P1079910" xmlDataType="decimal"/>
    </xmlCellPr>
  </singleXmlCell>
  <singleXmlCell id="851" xr6:uid="{00000000-000C-0000-FFFF-FFFF3A030000}" r="O20" connectionId="0">
    <xmlCellPr id="1" xr6:uid="{00000000-0010-0000-3A03-000001000000}" uniqueName="P1079912">
      <xmlPr mapId="1" xpath="/GFI-IZD-POD/IPK-GFI-IZD-POD_1000344/P1079912" xmlDataType="decimal"/>
    </xmlCellPr>
  </singleXmlCell>
  <singleXmlCell id="852" xr6:uid="{00000000-000C-0000-FFFF-FFFF3B030000}" r="P20" connectionId="0">
    <xmlCellPr id="1" xr6:uid="{00000000-0010-0000-3B03-000001000000}" uniqueName="P1081972">
      <xmlPr mapId="1" xpath="/GFI-IZD-POD/IPK-GFI-IZD-POD_1000344/P1081972" xmlDataType="decimal"/>
    </xmlCellPr>
  </singleXmlCell>
  <singleXmlCell id="853" xr6:uid="{00000000-000C-0000-FFFF-FFFF3C030000}" r="Q20" connectionId="0">
    <xmlCellPr id="1" xr6:uid="{00000000-0010-0000-3C03-000001000000}" uniqueName="P1081973">
      <xmlPr mapId="1" xpath="/GFI-IZD-POD/IPK-GFI-IZD-POD_1000344/P1081973" xmlDataType="decimal"/>
    </xmlCellPr>
  </singleXmlCell>
  <singleXmlCell id="854" xr6:uid="{00000000-000C-0000-FFFF-FFFF3D030000}" r="R20" connectionId="0">
    <xmlCellPr id="1" xr6:uid="{00000000-0010-0000-3D03-000001000000}" uniqueName="P1081975">
      <xmlPr mapId="1" xpath="/GFI-IZD-POD/IPK-GFI-IZD-POD_1000344/P1081975" xmlDataType="decimal"/>
    </xmlCellPr>
  </singleXmlCell>
  <singleXmlCell id="855" xr6:uid="{00000000-000C-0000-FFFF-FFFF3E030000}" r="U20" connectionId="0">
    <xmlCellPr id="1" xr6:uid="{00000000-0010-0000-3E03-000001000000}" uniqueName="P1081977">
      <xmlPr mapId="1" xpath="/GFI-IZD-POD/IPK-GFI-IZD-POD_1000344/P1081977" xmlDataType="decimal"/>
    </xmlCellPr>
  </singleXmlCell>
  <singleXmlCell id="856" xr6:uid="{00000000-000C-0000-FFFF-FFFF3F030000}" r="V20" connectionId="0">
    <xmlCellPr id="1" xr6:uid="{00000000-0010-0000-3F03-000001000000}" uniqueName="P1081978">
      <xmlPr mapId="1" xpath="/GFI-IZD-POD/IPK-GFI-IZD-POD_1000344/P1081978" xmlDataType="decimal"/>
    </xmlCellPr>
  </singleXmlCell>
  <singleXmlCell id="857" xr6:uid="{00000000-000C-0000-FFFF-FFFF40030000}" r="W20" connectionId="0">
    <xmlCellPr id="1" xr6:uid="{00000000-0010-0000-4003-000001000000}" uniqueName="P1081980">
      <xmlPr mapId="1" xpath="/GFI-IZD-POD/IPK-GFI-IZD-POD_1000344/P1081980" xmlDataType="decimal"/>
    </xmlCellPr>
  </singleXmlCell>
  <singleXmlCell id="858" xr6:uid="{00000000-000C-0000-FFFF-FFFF41030000}" r="X20" connectionId="0">
    <xmlCellPr id="1" xr6:uid="{00000000-0010-0000-4103-000001000000}" uniqueName="P1081982">
      <xmlPr mapId="1" xpath="/GFI-IZD-POD/IPK-GFI-IZD-POD_1000344/P1081982" xmlDataType="decimal"/>
    </xmlCellPr>
  </singleXmlCell>
  <singleXmlCell id="859" xr6:uid="{00000000-000C-0000-FFFF-FFFF42030000}" r="Y20" connectionId="0">
    <xmlCellPr id="1" xr6:uid="{00000000-0010-0000-4203-000001000000}" uniqueName="P1081984">
      <xmlPr mapId="1" xpath="/GFI-IZD-POD/IPK-GFI-IZD-POD_1000344/P1081984" xmlDataType="decimal"/>
    </xmlCellPr>
  </singleXmlCell>
  <singleXmlCell id="860" xr6:uid="{00000000-000C-0000-FFFF-FFFF43030000}" r="H21" connectionId="0">
    <xmlCellPr id="1" xr6:uid="{00000000-0010-0000-4303-000001000000}" uniqueName="P1079911">
      <xmlPr mapId="1" xpath="/GFI-IZD-POD/IPK-GFI-IZD-POD_1000344/P1079911" xmlDataType="decimal"/>
    </xmlCellPr>
  </singleXmlCell>
  <singleXmlCell id="861" xr6:uid="{00000000-000C-0000-FFFF-FFFF44030000}" r="I21" connectionId="0">
    <xmlCellPr id="1" xr6:uid="{00000000-0010-0000-4403-000001000000}" uniqueName="P1079913">
      <xmlPr mapId="1" xpath="/GFI-IZD-POD/IPK-GFI-IZD-POD_1000344/P1079913" xmlDataType="decimal"/>
    </xmlCellPr>
  </singleXmlCell>
  <singleXmlCell id="862" xr6:uid="{00000000-000C-0000-FFFF-FFFF45030000}" r="J21" connectionId="0">
    <xmlCellPr id="1" xr6:uid="{00000000-0010-0000-4503-000001000000}" uniqueName="P1079914">
      <xmlPr mapId="1" xpath="/GFI-IZD-POD/IPK-GFI-IZD-POD_1000344/P1079914" xmlDataType="decimal"/>
    </xmlCellPr>
  </singleXmlCell>
  <singleXmlCell id="863" xr6:uid="{00000000-000C-0000-FFFF-FFFF46030000}" r="K21" connectionId="0">
    <xmlCellPr id="1" xr6:uid="{00000000-0010-0000-4603-000001000000}" uniqueName="P1079915">
      <xmlPr mapId="1" xpath="/GFI-IZD-POD/IPK-GFI-IZD-POD_1000344/P1079915" xmlDataType="decimal"/>
    </xmlCellPr>
  </singleXmlCell>
  <singleXmlCell id="864" xr6:uid="{00000000-000C-0000-FFFF-FFFF47030000}" r="L21" connectionId="0">
    <xmlCellPr id="1" xr6:uid="{00000000-0010-0000-4703-000001000000}" uniqueName="P1079916">
      <xmlPr mapId="1" xpath="/GFI-IZD-POD/IPK-GFI-IZD-POD_1000344/P1079916" xmlDataType="decimal"/>
    </xmlCellPr>
  </singleXmlCell>
  <singleXmlCell id="865" xr6:uid="{00000000-000C-0000-FFFF-FFFF48030000}" r="M21" connectionId="0">
    <xmlCellPr id="1" xr6:uid="{00000000-0010-0000-4803-000001000000}" uniqueName="P1079917">
      <xmlPr mapId="1" xpath="/GFI-IZD-POD/IPK-GFI-IZD-POD_1000344/P1079917" xmlDataType="decimal"/>
    </xmlCellPr>
  </singleXmlCell>
  <singleXmlCell id="866" xr6:uid="{00000000-000C-0000-FFFF-FFFF49030000}" r="N21" connectionId="0">
    <xmlCellPr id="1" xr6:uid="{00000000-0010-0000-4903-000001000000}" uniqueName="P1079918">
      <xmlPr mapId="1" xpath="/GFI-IZD-POD/IPK-GFI-IZD-POD_1000344/P1079918" xmlDataType="decimal"/>
    </xmlCellPr>
  </singleXmlCell>
  <singleXmlCell id="867" xr6:uid="{00000000-000C-0000-FFFF-FFFF4A030000}" r="O21" connectionId="0">
    <xmlCellPr id="1" xr6:uid="{00000000-0010-0000-4A03-000001000000}" uniqueName="P1079919">
      <xmlPr mapId="1" xpath="/GFI-IZD-POD/IPK-GFI-IZD-POD_1000344/P1079919" xmlDataType="decimal"/>
    </xmlCellPr>
  </singleXmlCell>
  <singleXmlCell id="868" xr6:uid="{00000000-000C-0000-FFFF-FFFF4B030000}" r="P21" connectionId="0">
    <xmlCellPr id="1" xr6:uid="{00000000-0010-0000-4B03-000001000000}" uniqueName="P1081986">
      <xmlPr mapId="1" xpath="/GFI-IZD-POD/IPK-GFI-IZD-POD_1000344/P1081986" xmlDataType="decimal"/>
    </xmlCellPr>
  </singleXmlCell>
  <singleXmlCell id="869" xr6:uid="{00000000-000C-0000-FFFF-FFFF4C030000}" r="Q21" connectionId="0">
    <xmlCellPr id="1" xr6:uid="{00000000-0010-0000-4C03-000001000000}" uniqueName="P1081988">
      <xmlPr mapId="1" xpath="/GFI-IZD-POD/IPK-GFI-IZD-POD_1000344/P1081988" xmlDataType="decimal"/>
    </xmlCellPr>
  </singleXmlCell>
  <singleXmlCell id="870" xr6:uid="{00000000-000C-0000-FFFF-FFFF4D030000}" r="R21" connectionId="0">
    <xmlCellPr id="1" xr6:uid="{00000000-0010-0000-4D03-000001000000}" uniqueName="P1081990">
      <xmlPr mapId="1" xpath="/GFI-IZD-POD/IPK-GFI-IZD-POD_1000344/P1081990" xmlDataType="decimal"/>
    </xmlCellPr>
  </singleXmlCell>
  <singleXmlCell id="871" xr6:uid="{00000000-000C-0000-FFFF-FFFF4E030000}" r="U21" connectionId="0">
    <xmlCellPr id="1" xr6:uid="{00000000-0010-0000-4E03-000001000000}" uniqueName="P1081993">
      <xmlPr mapId="1" xpath="/GFI-IZD-POD/IPK-GFI-IZD-POD_1000344/P1081993" xmlDataType="decimal"/>
    </xmlCellPr>
  </singleXmlCell>
  <singleXmlCell id="872" xr6:uid="{00000000-000C-0000-FFFF-FFFF4F030000}" r="V21" connectionId="0">
    <xmlCellPr id="1" xr6:uid="{00000000-0010-0000-4F03-000001000000}" uniqueName="P1081995">
      <xmlPr mapId="1" xpath="/GFI-IZD-POD/IPK-GFI-IZD-POD_1000344/P1081995" xmlDataType="decimal"/>
    </xmlCellPr>
  </singleXmlCell>
  <singleXmlCell id="873" xr6:uid="{00000000-000C-0000-FFFF-FFFF50030000}" r="W21" connectionId="0">
    <xmlCellPr id="1" xr6:uid="{00000000-0010-0000-5003-000001000000}" uniqueName="P1081997">
      <xmlPr mapId="1" xpath="/GFI-IZD-POD/IPK-GFI-IZD-POD_1000344/P1081997" xmlDataType="decimal"/>
    </xmlCellPr>
  </singleXmlCell>
  <singleXmlCell id="874" xr6:uid="{00000000-000C-0000-FFFF-FFFF51030000}" r="X21" connectionId="0">
    <xmlCellPr id="1" xr6:uid="{00000000-0010-0000-5103-000001000000}" uniqueName="P1081999">
      <xmlPr mapId="1" xpath="/GFI-IZD-POD/IPK-GFI-IZD-POD_1000344/P1081999" xmlDataType="decimal"/>
    </xmlCellPr>
  </singleXmlCell>
  <singleXmlCell id="875" xr6:uid="{00000000-000C-0000-FFFF-FFFF52030000}" r="Y21" connectionId="0">
    <xmlCellPr id="1" xr6:uid="{00000000-0010-0000-5203-000001000000}" uniqueName="P1082001">
      <xmlPr mapId="1" xpath="/GFI-IZD-POD/IPK-GFI-IZD-POD_1000344/P1082001" xmlDataType="decimal"/>
    </xmlCellPr>
  </singleXmlCell>
  <singleXmlCell id="876" xr6:uid="{00000000-000C-0000-FFFF-FFFF53030000}" r="H22" connectionId="0">
    <xmlCellPr id="1" xr6:uid="{00000000-0010-0000-5303-000001000000}" uniqueName="P1079920">
      <xmlPr mapId="1" xpath="/GFI-IZD-POD/IPK-GFI-IZD-POD_1000344/P1079920" xmlDataType="decimal"/>
    </xmlCellPr>
  </singleXmlCell>
  <singleXmlCell id="877" xr6:uid="{00000000-000C-0000-FFFF-FFFF54030000}" r="I22" connectionId="0">
    <xmlCellPr id="1" xr6:uid="{00000000-0010-0000-5403-000001000000}" uniqueName="P1079921">
      <xmlPr mapId="1" xpath="/GFI-IZD-POD/IPK-GFI-IZD-POD_1000344/P1079921" xmlDataType="decimal"/>
    </xmlCellPr>
  </singleXmlCell>
  <singleXmlCell id="878" xr6:uid="{00000000-000C-0000-FFFF-FFFF55030000}" r="J22" connectionId="0">
    <xmlCellPr id="1" xr6:uid="{00000000-0010-0000-5503-000001000000}" uniqueName="P1079922">
      <xmlPr mapId="1" xpath="/GFI-IZD-POD/IPK-GFI-IZD-POD_1000344/P1079922" xmlDataType="decimal"/>
    </xmlCellPr>
  </singleXmlCell>
  <singleXmlCell id="879" xr6:uid="{00000000-000C-0000-FFFF-FFFF56030000}" r="K22" connectionId="0">
    <xmlCellPr id="1" xr6:uid="{00000000-0010-0000-5603-000001000000}" uniqueName="P1079923">
      <xmlPr mapId="1" xpath="/GFI-IZD-POD/IPK-GFI-IZD-POD_1000344/P1079923" xmlDataType="decimal"/>
    </xmlCellPr>
  </singleXmlCell>
  <singleXmlCell id="880" xr6:uid="{00000000-000C-0000-FFFF-FFFF57030000}" r="L22" connectionId="0">
    <xmlCellPr id="1" xr6:uid="{00000000-0010-0000-5703-000001000000}" uniqueName="P1079924">
      <xmlPr mapId="1" xpath="/GFI-IZD-POD/IPK-GFI-IZD-POD_1000344/P1079924" xmlDataType="decimal"/>
    </xmlCellPr>
  </singleXmlCell>
  <singleXmlCell id="881" xr6:uid="{00000000-000C-0000-FFFF-FFFF58030000}" r="M22" connectionId="0">
    <xmlCellPr id="1" xr6:uid="{00000000-0010-0000-5803-000001000000}" uniqueName="P1079925">
      <xmlPr mapId="1" xpath="/GFI-IZD-POD/IPK-GFI-IZD-POD_1000344/P1079925" xmlDataType="decimal"/>
    </xmlCellPr>
  </singleXmlCell>
  <singleXmlCell id="882" xr6:uid="{00000000-000C-0000-FFFF-FFFF59030000}" r="N22" connectionId="0">
    <xmlCellPr id="1" xr6:uid="{00000000-0010-0000-5903-000001000000}" uniqueName="P1079926">
      <xmlPr mapId="1" xpath="/GFI-IZD-POD/IPK-GFI-IZD-POD_1000344/P1079926" xmlDataType="decimal"/>
    </xmlCellPr>
  </singleXmlCell>
  <singleXmlCell id="883" xr6:uid="{00000000-000C-0000-FFFF-FFFF5A030000}" r="O22" connectionId="0">
    <xmlCellPr id="1" xr6:uid="{00000000-0010-0000-5A03-000001000000}" uniqueName="P1079927">
      <xmlPr mapId="1" xpath="/GFI-IZD-POD/IPK-GFI-IZD-POD_1000344/P1079927" xmlDataType="decimal"/>
    </xmlCellPr>
  </singleXmlCell>
  <singleXmlCell id="884" xr6:uid="{00000000-000C-0000-FFFF-FFFF5B030000}" r="P22" connectionId="0">
    <xmlCellPr id="1" xr6:uid="{00000000-0010-0000-5B03-000001000000}" uniqueName="P1082003">
      <xmlPr mapId="1" xpath="/GFI-IZD-POD/IPK-GFI-IZD-POD_1000344/P1082003" xmlDataType="decimal"/>
    </xmlCellPr>
  </singleXmlCell>
  <singleXmlCell id="885" xr6:uid="{00000000-000C-0000-FFFF-FFFF5C030000}" r="Q22" connectionId="0">
    <xmlCellPr id="1" xr6:uid="{00000000-0010-0000-5C03-000001000000}" uniqueName="P1082004">
      <xmlPr mapId="1" xpath="/GFI-IZD-POD/IPK-GFI-IZD-POD_1000344/P1082004" xmlDataType="decimal"/>
    </xmlCellPr>
  </singleXmlCell>
  <singleXmlCell id="886" xr6:uid="{00000000-000C-0000-FFFF-FFFF5D030000}" r="R22" connectionId="0">
    <xmlCellPr id="1" xr6:uid="{00000000-0010-0000-5D03-000001000000}" uniqueName="P1082005">
      <xmlPr mapId="1" xpath="/GFI-IZD-POD/IPK-GFI-IZD-POD_1000344/P1082005" xmlDataType="decimal"/>
    </xmlCellPr>
  </singleXmlCell>
  <singleXmlCell id="887" xr6:uid="{00000000-000C-0000-FFFF-FFFF5E030000}" r="U22" connectionId="0">
    <xmlCellPr id="1" xr6:uid="{00000000-0010-0000-5E03-000001000000}" uniqueName="P1082007">
      <xmlPr mapId="1" xpath="/GFI-IZD-POD/IPK-GFI-IZD-POD_1000344/P1082007" xmlDataType="decimal"/>
    </xmlCellPr>
  </singleXmlCell>
  <singleXmlCell id="888" xr6:uid="{00000000-000C-0000-FFFF-FFFF5F030000}" r="V22" connectionId="0">
    <xmlCellPr id="1" xr6:uid="{00000000-0010-0000-5F03-000001000000}" uniqueName="P1082008">
      <xmlPr mapId="1" xpath="/GFI-IZD-POD/IPK-GFI-IZD-POD_1000344/P1082008" xmlDataType="decimal"/>
    </xmlCellPr>
  </singleXmlCell>
  <singleXmlCell id="889" xr6:uid="{00000000-000C-0000-FFFF-FFFF60030000}" r="W22" connectionId="0">
    <xmlCellPr id="1" xr6:uid="{00000000-0010-0000-6003-000001000000}" uniqueName="P1082010">
      <xmlPr mapId="1" xpath="/GFI-IZD-POD/IPK-GFI-IZD-POD_1000344/P1082010" xmlDataType="decimal"/>
    </xmlCellPr>
  </singleXmlCell>
  <singleXmlCell id="890" xr6:uid="{00000000-000C-0000-FFFF-FFFF61030000}" r="X22" connectionId="0">
    <xmlCellPr id="1" xr6:uid="{00000000-0010-0000-6103-000001000000}" uniqueName="P1082011">
      <xmlPr mapId="1" xpath="/GFI-IZD-POD/IPK-GFI-IZD-POD_1000344/P1082011" xmlDataType="decimal"/>
    </xmlCellPr>
  </singleXmlCell>
  <singleXmlCell id="891" xr6:uid="{00000000-000C-0000-FFFF-FFFF62030000}" r="Y22" connectionId="0">
    <xmlCellPr id="1" xr6:uid="{00000000-0010-0000-6203-000001000000}" uniqueName="P1082013">
      <xmlPr mapId="1" xpath="/GFI-IZD-POD/IPK-GFI-IZD-POD_1000344/P1082013" xmlDataType="decimal"/>
    </xmlCellPr>
  </singleXmlCell>
  <singleXmlCell id="892" xr6:uid="{00000000-000C-0000-FFFF-FFFF63030000}" r="H23" connectionId="0">
    <xmlCellPr id="1" xr6:uid="{00000000-0010-0000-6303-000001000000}" uniqueName="P1079928">
      <xmlPr mapId="1" xpath="/GFI-IZD-POD/IPK-GFI-IZD-POD_1000344/P1079928" xmlDataType="decimal"/>
    </xmlCellPr>
  </singleXmlCell>
  <singleXmlCell id="894" xr6:uid="{00000000-000C-0000-FFFF-FFFF64030000}" r="I23" connectionId="0">
    <xmlCellPr id="1" xr6:uid="{00000000-0010-0000-6403-000001000000}" uniqueName="P1079929">
      <xmlPr mapId="1" xpath="/GFI-IZD-POD/IPK-GFI-IZD-POD_1000344/P1079929" xmlDataType="decimal"/>
    </xmlCellPr>
  </singleXmlCell>
  <singleXmlCell id="895" xr6:uid="{00000000-000C-0000-FFFF-FFFF65030000}" r="J23" connectionId="0">
    <xmlCellPr id="1" xr6:uid="{00000000-0010-0000-6503-000001000000}" uniqueName="P1079930">
      <xmlPr mapId="1" xpath="/GFI-IZD-POD/IPK-GFI-IZD-POD_1000344/P1079930" xmlDataType="decimal"/>
    </xmlCellPr>
  </singleXmlCell>
  <singleXmlCell id="896" xr6:uid="{00000000-000C-0000-FFFF-FFFF66030000}" r="K23" connectionId="0">
    <xmlCellPr id="1" xr6:uid="{00000000-0010-0000-6603-000001000000}" uniqueName="P1079931">
      <xmlPr mapId="1" xpath="/GFI-IZD-POD/IPK-GFI-IZD-POD_1000344/P1079931" xmlDataType="decimal"/>
    </xmlCellPr>
  </singleXmlCell>
  <singleXmlCell id="897" xr6:uid="{00000000-000C-0000-FFFF-FFFF67030000}" r="L23" connectionId="0">
    <xmlCellPr id="1" xr6:uid="{00000000-0010-0000-6703-000001000000}" uniqueName="P1079932">
      <xmlPr mapId="1" xpath="/GFI-IZD-POD/IPK-GFI-IZD-POD_1000344/P1079932" xmlDataType="decimal"/>
    </xmlCellPr>
  </singleXmlCell>
  <singleXmlCell id="898" xr6:uid="{00000000-000C-0000-FFFF-FFFF68030000}" r="M23" connectionId="0">
    <xmlCellPr id="1" xr6:uid="{00000000-0010-0000-6803-000001000000}" uniqueName="P1079933">
      <xmlPr mapId="1" xpath="/GFI-IZD-POD/IPK-GFI-IZD-POD_1000344/P1079933" xmlDataType="decimal"/>
    </xmlCellPr>
  </singleXmlCell>
  <singleXmlCell id="899" xr6:uid="{00000000-000C-0000-FFFF-FFFF69030000}" r="N23" connectionId="0">
    <xmlCellPr id="1" xr6:uid="{00000000-0010-0000-6903-000001000000}" uniqueName="P1079934">
      <xmlPr mapId="1" xpath="/GFI-IZD-POD/IPK-GFI-IZD-POD_1000344/P1079934" xmlDataType="decimal"/>
    </xmlCellPr>
  </singleXmlCell>
  <singleXmlCell id="900" xr6:uid="{00000000-000C-0000-FFFF-FFFF6A030000}" r="O23" connectionId="0">
    <xmlCellPr id="1" xr6:uid="{00000000-0010-0000-6A03-000001000000}" uniqueName="P1079935">
      <xmlPr mapId="1" xpath="/GFI-IZD-POD/IPK-GFI-IZD-POD_1000344/P1079935" xmlDataType="decimal"/>
    </xmlCellPr>
  </singleXmlCell>
  <singleXmlCell id="901" xr6:uid="{00000000-000C-0000-FFFF-FFFF6B030000}" r="P23" connectionId="0">
    <xmlCellPr id="1" xr6:uid="{00000000-0010-0000-6B03-000001000000}" uniqueName="P1082014">
      <xmlPr mapId="1" xpath="/GFI-IZD-POD/IPK-GFI-IZD-POD_1000344/P1082014" xmlDataType="decimal"/>
    </xmlCellPr>
  </singleXmlCell>
  <singleXmlCell id="902" xr6:uid="{00000000-000C-0000-FFFF-FFFF6C030000}" r="Q23" connectionId="0">
    <xmlCellPr id="1" xr6:uid="{00000000-0010-0000-6C03-000001000000}" uniqueName="P1082016">
      <xmlPr mapId="1" xpath="/GFI-IZD-POD/IPK-GFI-IZD-POD_1000344/P1082016" xmlDataType="decimal"/>
    </xmlCellPr>
  </singleXmlCell>
  <singleXmlCell id="903" xr6:uid="{00000000-000C-0000-FFFF-FFFF6D030000}" r="R23" connectionId="0">
    <xmlCellPr id="1" xr6:uid="{00000000-0010-0000-6D03-000001000000}" uniqueName="P1082018">
      <xmlPr mapId="1" xpath="/GFI-IZD-POD/IPK-GFI-IZD-POD_1000344/P1082018" xmlDataType="decimal"/>
    </xmlCellPr>
  </singleXmlCell>
  <singleXmlCell id="904" xr6:uid="{00000000-000C-0000-FFFF-FFFF6E030000}" r="U23" connectionId="0">
    <xmlCellPr id="1" xr6:uid="{00000000-0010-0000-6E03-000001000000}" uniqueName="P1082019">
      <xmlPr mapId="1" xpath="/GFI-IZD-POD/IPK-GFI-IZD-POD_1000344/P1082019" xmlDataType="decimal"/>
    </xmlCellPr>
  </singleXmlCell>
  <singleXmlCell id="905" xr6:uid="{00000000-000C-0000-FFFF-FFFF6F030000}" r="V23" connectionId="0">
    <xmlCellPr id="1" xr6:uid="{00000000-0010-0000-6F03-000001000000}" uniqueName="P1082029">
      <xmlPr mapId="1" xpath="/GFI-IZD-POD/IPK-GFI-IZD-POD_1000344/P1082029" xmlDataType="decimal"/>
    </xmlCellPr>
  </singleXmlCell>
  <singleXmlCell id="906" xr6:uid="{00000000-000C-0000-FFFF-FFFF70030000}" r="W23" connectionId="0">
    <xmlCellPr id="1" xr6:uid="{00000000-0010-0000-7003-000001000000}" uniqueName="P1082032">
      <xmlPr mapId="1" xpath="/GFI-IZD-POD/IPK-GFI-IZD-POD_1000344/P1082032" xmlDataType="decimal"/>
    </xmlCellPr>
  </singleXmlCell>
  <singleXmlCell id="907" xr6:uid="{00000000-000C-0000-FFFF-FFFF71030000}" r="X23" connectionId="0">
    <xmlCellPr id="1" xr6:uid="{00000000-0010-0000-7103-000001000000}" uniqueName="P1082034">
      <xmlPr mapId="1" xpath="/GFI-IZD-POD/IPK-GFI-IZD-POD_1000344/P1082034" xmlDataType="decimal"/>
    </xmlCellPr>
  </singleXmlCell>
  <singleXmlCell id="908" xr6:uid="{00000000-000C-0000-FFFF-FFFF72030000}" r="Y23" connectionId="0">
    <xmlCellPr id="1" xr6:uid="{00000000-0010-0000-7203-000001000000}" uniqueName="P1082035">
      <xmlPr mapId="1" xpath="/GFI-IZD-POD/IPK-GFI-IZD-POD_1000344/P1082035" xmlDataType="decimal"/>
    </xmlCellPr>
  </singleXmlCell>
  <singleXmlCell id="909" xr6:uid="{00000000-000C-0000-FFFF-FFFF73030000}" r="H24" connectionId="0">
    <xmlCellPr id="1" xr6:uid="{00000000-0010-0000-7303-000001000000}" uniqueName="P1079936">
      <xmlPr mapId="1" xpath="/GFI-IZD-POD/IPK-GFI-IZD-POD_1000344/P1079936" xmlDataType="decimal"/>
    </xmlCellPr>
  </singleXmlCell>
  <singleXmlCell id="910" xr6:uid="{00000000-000C-0000-FFFF-FFFF74030000}" r="I24" connectionId="0">
    <xmlCellPr id="1" xr6:uid="{00000000-0010-0000-7403-000001000000}" uniqueName="P1079937">
      <xmlPr mapId="1" xpath="/GFI-IZD-POD/IPK-GFI-IZD-POD_1000344/P1079937" xmlDataType="decimal"/>
    </xmlCellPr>
  </singleXmlCell>
  <singleXmlCell id="911" xr6:uid="{00000000-000C-0000-FFFF-FFFF75030000}" r="J24" connectionId="0">
    <xmlCellPr id="1" xr6:uid="{00000000-0010-0000-7503-000001000000}" uniqueName="P1079938">
      <xmlPr mapId="1" xpath="/GFI-IZD-POD/IPK-GFI-IZD-POD_1000344/P1079938" xmlDataType="decimal"/>
    </xmlCellPr>
  </singleXmlCell>
  <singleXmlCell id="912" xr6:uid="{00000000-000C-0000-FFFF-FFFF76030000}" r="K24" connectionId="0">
    <xmlCellPr id="1" xr6:uid="{00000000-0010-0000-7603-000001000000}" uniqueName="P1079939">
      <xmlPr mapId="1" xpath="/GFI-IZD-POD/IPK-GFI-IZD-POD_1000344/P1079939" xmlDataType="decimal"/>
    </xmlCellPr>
  </singleXmlCell>
  <singleXmlCell id="913" xr6:uid="{00000000-000C-0000-FFFF-FFFF77030000}" r="L24" connectionId="0">
    <xmlCellPr id="1" xr6:uid="{00000000-0010-0000-7703-000001000000}" uniqueName="P1079940">
      <xmlPr mapId="1" xpath="/GFI-IZD-POD/IPK-GFI-IZD-POD_1000344/P1079940" xmlDataType="decimal"/>
    </xmlCellPr>
  </singleXmlCell>
  <singleXmlCell id="914" xr6:uid="{00000000-000C-0000-FFFF-FFFF78030000}" r="M24" connectionId="0">
    <xmlCellPr id="1" xr6:uid="{00000000-0010-0000-7803-000001000000}" uniqueName="P1079941">
      <xmlPr mapId="1" xpath="/GFI-IZD-POD/IPK-GFI-IZD-POD_1000344/P1079941" xmlDataType="decimal"/>
    </xmlCellPr>
  </singleXmlCell>
  <singleXmlCell id="915" xr6:uid="{00000000-000C-0000-FFFF-FFFF79030000}" r="N24" connectionId="0">
    <xmlCellPr id="1" xr6:uid="{00000000-0010-0000-7903-000001000000}" uniqueName="P1079942">
      <xmlPr mapId="1" xpath="/GFI-IZD-POD/IPK-GFI-IZD-POD_1000344/P1079942" xmlDataType="decimal"/>
    </xmlCellPr>
  </singleXmlCell>
  <singleXmlCell id="916" xr6:uid="{00000000-000C-0000-FFFF-FFFF7A030000}" r="O24" connectionId="0">
    <xmlCellPr id="1" xr6:uid="{00000000-0010-0000-7A03-000001000000}" uniqueName="P1079943">
      <xmlPr mapId="1" xpath="/GFI-IZD-POD/IPK-GFI-IZD-POD_1000344/P1079943" xmlDataType="decimal"/>
    </xmlCellPr>
  </singleXmlCell>
  <singleXmlCell id="917" xr6:uid="{00000000-000C-0000-FFFF-FFFF7B030000}" r="P24" connectionId="0">
    <xmlCellPr id="1" xr6:uid="{00000000-0010-0000-7B03-000001000000}" uniqueName="P1082038">
      <xmlPr mapId="1" xpath="/GFI-IZD-POD/IPK-GFI-IZD-POD_1000344/P1082038" xmlDataType="decimal"/>
    </xmlCellPr>
  </singleXmlCell>
  <singleXmlCell id="918" xr6:uid="{00000000-000C-0000-FFFF-FFFF7C030000}" r="Q24" connectionId="0">
    <xmlCellPr id="1" xr6:uid="{00000000-0010-0000-7C03-000001000000}" uniqueName="P1082045">
      <xmlPr mapId="1" xpath="/GFI-IZD-POD/IPK-GFI-IZD-POD_1000344/P1082045" xmlDataType="decimal"/>
    </xmlCellPr>
  </singleXmlCell>
  <singleXmlCell id="919" xr6:uid="{00000000-000C-0000-FFFF-FFFF7D030000}" r="R24" connectionId="0">
    <xmlCellPr id="1" xr6:uid="{00000000-0010-0000-7D03-000001000000}" uniqueName="P1082047">
      <xmlPr mapId="1" xpath="/GFI-IZD-POD/IPK-GFI-IZD-POD_1000344/P1082047" xmlDataType="decimal"/>
    </xmlCellPr>
  </singleXmlCell>
  <singleXmlCell id="920" xr6:uid="{00000000-000C-0000-FFFF-FFFF7E030000}" r="U24" connectionId="0">
    <xmlCellPr id="1" xr6:uid="{00000000-0010-0000-7E03-000001000000}" uniqueName="P1082048">
      <xmlPr mapId="1" xpath="/GFI-IZD-POD/IPK-GFI-IZD-POD_1000344/P1082048" xmlDataType="decimal"/>
    </xmlCellPr>
  </singleXmlCell>
  <singleXmlCell id="921" xr6:uid="{00000000-000C-0000-FFFF-FFFF7F030000}" r="V24" connectionId="0">
    <xmlCellPr id="1" xr6:uid="{00000000-0010-0000-7F03-000001000000}" uniqueName="P1082075">
      <xmlPr mapId="1" xpath="/GFI-IZD-POD/IPK-GFI-IZD-POD_1000344/P1082075" xmlDataType="decimal"/>
    </xmlCellPr>
  </singleXmlCell>
  <singleXmlCell id="922" xr6:uid="{00000000-000C-0000-FFFF-FFFF80030000}" r="W24" connectionId="0">
    <xmlCellPr id="1" xr6:uid="{00000000-0010-0000-8003-000001000000}" uniqueName="P1082077">
      <xmlPr mapId="1" xpath="/GFI-IZD-POD/IPK-GFI-IZD-POD_1000344/P1082077" xmlDataType="decimal"/>
    </xmlCellPr>
  </singleXmlCell>
  <singleXmlCell id="923" xr6:uid="{00000000-000C-0000-FFFF-FFFF81030000}" r="X24" connectionId="0">
    <xmlCellPr id="1" xr6:uid="{00000000-0010-0000-8103-000001000000}" uniqueName="P1082092">
      <xmlPr mapId="1" xpath="/GFI-IZD-POD/IPK-GFI-IZD-POD_1000344/P1082092" xmlDataType="decimal"/>
    </xmlCellPr>
  </singleXmlCell>
  <singleXmlCell id="924" xr6:uid="{00000000-000C-0000-FFFF-FFFF82030000}" r="Y24" connectionId="0">
    <xmlCellPr id="1" xr6:uid="{00000000-0010-0000-8203-000001000000}" uniqueName="P1082094">
      <xmlPr mapId="1" xpath="/GFI-IZD-POD/IPK-GFI-IZD-POD_1000344/P1082094" xmlDataType="decimal"/>
    </xmlCellPr>
  </singleXmlCell>
  <singleXmlCell id="925" xr6:uid="{00000000-000C-0000-FFFF-FFFF83030000}" r="H25" connectionId="0">
    <xmlCellPr id="1" xr6:uid="{00000000-0010-0000-8303-000001000000}" uniqueName="P1079944">
      <xmlPr mapId="1" xpath="/GFI-IZD-POD/IPK-GFI-IZD-POD_1000344/P1079944" xmlDataType="decimal"/>
    </xmlCellPr>
  </singleXmlCell>
  <singleXmlCell id="926" xr6:uid="{00000000-000C-0000-FFFF-FFFF84030000}" r="I25" connectionId="0">
    <xmlCellPr id="1" xr6:uid="{00000000-0010-0000-8403-000001000000}" uniqueName="P1079945">
      <xmlPr mapId="1" xpath="/GFI-IZD-POD/IPK-GFI-IZD-POD_1000344/P1079945" xmlDataType="decimal"/>
    </xmlCellPr>
  </singleXmlCell>
  <singleXmlCell id="927" xr6:uid="{00000000-000C-0000-FFFF-FFFF85030000}" r="J25" connectionId="0">
    <xmlCellPr id="1" xr6:uid="{00000000-0010-0000-8503-000001000000}" uniqueName="P1079946">
      <xmlPr mapId="1" xpath="/GFI-IZD-POD/IPK-GFI-IZD-POD_1000344/P1079946" xmlDataType="decimal"/>
    </xmlCellPr>
  </singleXmlCell>
  <singleXmlCell id="928" xr6:uid="{00000000-000C-0000-FFFF-FFFF86030000}" r="K25" connectionId="0">
    <xmlCellPr id="1" xr6:uid="{00000000-0010-0000-8603-000001000000}" uniqueName="P1079947">
      <xmlPr mapId="1" xpath="/GFI-IZD-POD/IPK-GFI-IZD-POD_1000344/P1079947" xmlDataType="decimal"/>
    </xmlCellPr>
  </singleXmlCell>
  <singleXmlCell id="929" xr6:uid="{00000000-000C-0000-FFFF-FFFF87030000}" r="L25" connectionId="0">
    <xmlCellPr id="1" xr6:uid="{00000000-0010-0000-8703-000001000000}" uniqueName="P1079948">
      <xmlPr mapId="1" xpath="/GFI-IZD-POD/IPK-GFI-IZD-POD_1000344/P1079948" xmlDataType="decimal"/>
    </xmlCellPr>
  </singleXmlCell>
  <singleXmlCell id="930" xr6:uid="{00000000-000C-0000-FFFF-FFFF88030000}" r="M25" connectionId="0">
    <xmlCellPr id="1" xr6:uid="{00000000-0010-0000-8803-000001000000}" uniqueName="P1079949">
      <xmlPr mapId="1" xpath="/GFI-IZD-POD/IPK-GFI-IZD-POD_1000344/P1079949" xmlDataType="decimal"/>
    </xmlCellPr>
  </singleXmlCell>
  <singleXmlCell id="931" xr6:uid="{00000000-000C-0000-FFFF-FFFF89030000}" r="N25" connectionId="0">
    <xmlCellPr id="1" xr6:uid="{00000000-0010-0000-8903-000001000000}" uniqueName="P1079950">
      <xmlPr mapId="1" xpath="/GFI-IZD-POD/IPK-GFI-IZD-POD_1000344/P1079950" xmlDataType="decimal"/>
    </xmlCellPr>
  </singleXmlCell>
  <singleXmlCell id="932" xr6:uid="{00000000-000C-0000-FFFF-FFFF8A030000}" r="O25" connectionId="0">
    <xmlCellPr id="1" xr6:uid="{00000000-0010-0000-8A03-000001000000}" uniqueName="P1079951">
      <xmlPr mapId="1" xpath="/GFI-IZD-POD/IPK-GFI-IZD-POD_1000344/P1079951" xmlDataType="decimal"/>
    </xmlCellPr>
  </singleXmlCell>
  <singleXmlCell id="933" xr6:uid="{00000000-000C-0000-FFFF-FFFF8B030000}" r="P25" connectionId="0">
    <xmlCellPr id="1" xr6:uid="{00000000-0010-0000-8B03-000001000000}" uniqueName="P1082096">
      <xmlPr mapId="1" xpath="/GFI-IZD-POD/IPK-GFI-IZD-POD_1000344/P1082096" xmlDataType="decimal"/>
    </xmlCellPr>
  </singleXmlCell>
  <singleXmlCell id="934" xr6:uid="{00000000-000C-0000-FFFF-FFFF8C030000}" r="Q25" connectionId="0">
    <xmlCellPr id="1" xr6:uid="{00000000-0010-0000-8C03-000001000000}" uniqueName="P1082098">
      <xmlPr mapId="1" xpath="/GFI-IZD-POD/IPK-GFI-IZD-POD_1000344/P1082098" xmlDataType="decimal"/>
    </xmlCellPr>
  </singleXmlCell>
  <singleXmlCell id="935" xr6:uid="{00000000-000C-0000-FFFF-FFFF8D030000}" r="R25" connectionId="0">
    <xmlCellPr id="1" xr6:uid="{00000000-0010-0000-8D03-000001000000}" uniqueName="P1082100">
      <xmlPr mapId="1" xpath="/GFI-IZD-POD/IPK-GFI-IZD-POD_1000344/P1082100" xmlDataType="decimal"/>
    </xmlCellPr>
  </singleXmlCell>
  <singleXmlCell id="936" xr6:uid="{00000000-000C-0000-FFFF-FFFF8E030000}" r="U25" connectionId="0">
    <xmlCellPr id="1" xr6:uid="{00000000-0010-0000-8E03-000001000000}" uniqueName="P1082102">
      <xmlPr mapId="1" xpath="/GFI-IZD-POD/IPK-GFI-IZD-POD_1000344/P1082102" xmlDataType="decimal"/>
    </xmlCellPr>
  </singleXmlCell>
  <singleXmlCell id="937" xr6:uid="{00000000-000C-0000-FFFF-FFFF8F030000}" r="V25" connectionId="0">
    <xmlCellPr id="1" xr6:uid="{00000000-0010-0000-8F03-000001000000}" uniqueName="P1082104">
      <xmlPr mapId="1" xpath="/GFI-IZD-POD/IPK-GFI-IZD-POD_1000344/P1082104" xmlDataType="decimal"/>
    </xmlCellPr>
  </singleXmlCell>
  <singleXmlCell id="938" xr6:uid="{00000000-000C-0000-FFFF-FFFF90030000}" r="W25" connectionId="0">
    <xmlCellPr id="1" xr6:uid="{00000000-0010-0000-9003-000001000000}" uniqueName="P1082105">
      <xmlPr mapId="1" xpath="/GFI-IZD-POD/IPK-GFI-IZD-POD_1000344/P1082105" xmlDataType="decimal"/>
    </xmlCellPr>
  </singleXmlCell>
  <singleXmlCell id="939" xr6:uid="{00000000-000C-0000-FFFF-FFFF91030000}" r="X25" connectionId="0">
    <xmlCellPr id="1" xr6:uid="{00000000-0010-0000-9103-000001000000}" uniqueName="P1082106">
      <xmlPr mapId="1" xpath="/GFI-IZD-POD/IPK-GFI-IZD-POD_1000344/P1082106" xmlDataType="decimal"/>
    </xmlCellPr>
  </singleXmlCell>
  <singleXmlCell id="940" xr6:uid="{00000000-000C-0000-FFFF-FFFF92030000}" r="Y25" connectionId="0">
    <xmlCellPr id="1" xr6:uid="{00000000-0010-0000-9203-000001000000}" uniqueName="P1082108">
      <xmlPr mapId="1" xpath="/GFI-IZD-POD/IPK-GFI-IZD-POD_1000344/P1082108" xmlDataType="decimal"/>
    </xmlCellPr>
  </singleXmlCell>
  <singleXmlCell id="941" xr6:uid="{00000000-000C-0000-FFFF-FFFF93030000}" r="H26" connectionId="0">
    <xmlCellPr id="1" xr6:uid="{00000000-0010-0000-9303-000001000000}" uniqueName="P1079952">
      <xmlPr mapId="1" xpath="/GFI-IZD-POD/IPK-GFI-IZD-POD_1000344/P1079952" xmlDataType="decimal"/>
    </xmlCellPr>
  </singleXmlCell>
  <singleXmlCell id="942" xr6:uid="{00000000-000C-0000-FFFF-FFFF94030000}" r="I26" connectionId="0">
    <xmlCellPr id="1" xr6:uid="{00000000-0010-0000-9403-000001000000}" uniqueName="P1079953">
      <xmlPr mapId="1" xpath="/GFI-IZD-POD/IPK-GFI-IZD-POD_1000344/P1079953" xmlDataType="decimal"/>
    </xmlCellPr>
  </singleXmlCell>
  <singleXmlCell id="943" xr6:uid="{00000000-000C-0000-FFFF-FFFF95030000}" r="J26" connectionId="0">
    <xmlCellPr id="1" xr6:uid="{00000000-0010-0000-9503-000001000000}" uniqueName="P1079954">
      <xmlPr mapId="1" xpath="/GFI-IZD-POD/IPK-GFI-IZD-POD_1000344/P1079954" xmlDataType="decimal"/>
    </xmlCellPr>
  </singleXmlCell>
  <singleXmlCell id="944" xr6:uid="{00000000-000C-0000-FFFF-FFFF96030000}" r="K26" connectionId="0">
    <xmlCellPr id="1" xr6:uid="{00000000-0010-0000-9603-000001000000}" uniqueName="P1079955">
      <xmlPr mapId="1" xpath="/GFI-IZD-POD/IPK-GFI-IZD-POD_1000344/P1079955" xmlDataType="decimal"/>
    </xmlCellPr>
  </singleXmlCell>
  <singleXmlCell id="945" xr6:uid="{00000000-000C-0000-FFFF-FFFF97030000}" r="L26" connectionId="0">
    <xmlCellPr id="1" xr6:uid="{00000000-0010-0000-9703-000001000000}" uniqueName="P1079956">
      <xmlPr mapId="1" xpath="/GFI-IZD-POD/IPK-GFI-IZD-POD_1000344/P1079956" xmlDataType="decimal"/>
    </xmlCellPr>
  </singleXmlCell>
  <singleXmlCell id="946" xr6:uid="{00000000-000C-0000-FFFF-FFFF98030000}" r="M26" connectionId="0">
    <xmlCellPr id="1" xr6:uid="{00000000-0010-0000-9803-000001000000}" uniqueName="P1079957">
      <xmlPr mapId="1" xpath="/GFI-IZD-POD/IPK-GFI-IZD-POD_1000344/P1079957" xmlDataType="decimal"/>
    </xmlCellPr>
  </singleXmlCell>
  <singleXmlCell id="947" xr6:uid="{00000000-000C-0000-FFFF-FFFF99030000}" r="N26" connectionId="0">
    <xmlCellPr id="1" xr6:uid="{00000000-0010-0000-9903-000001000000}" uniqueName="P1079958">
      <xmlPr mapId="1" xpath="/GFI-IZD-POD/IPK-GFI-IZD-POD_1000344/P1079958" xmlDataType="decimal"/>
    </xmlCellPr>
  </singleXmlCell>
  <singleXmlCell id="948" xr6:uid="{00000000-000C-0000-FFFF-FFFF9A030000}" r="O26" connectionId="0">
    <xmlCellPr id="1" xr6:uid="{00000000-0010-0000-9A03-000001000000}" uniqueName="P1079959">
      <xmlPr mapId="1" xpath="/GFI-IZD-POD/IPK-GFI-IZD-POD_1000344/P1079959" xmlDataType="decimal"/>
    </xmlCellPr>
  </singleXmlCell>
  <singleXmlCell id="949" xr6:uid="{00000000-000C-0000-FFFF-FFFF9B030000}" r="P26" connectionId="0">
    <xmlCellPr id="1" xr6:uid="{00000000-0010-0000-9B03-000001000000}" uniqueName="P1082110">
      <xmlPr mapId="1" xpath="/GFI-IZD-POD/IPK-GFI-IZD-POD_1000344/P1082110" xmlDataType="decimal"/>
    </xmlCellPr>
  </singleXmlCell>
  <singleXmlCell id="950" xr6:uid="{00000000-000C-0000-FFFF-FFFF9C030000}" r="Q26" connectionId="0">
    <xmlCellPr id="1" xr6:uid="{00000000-0010-0000-9C03-000001000000}" uniqueName="P1082112">
      <xmlPr mapId="1" xpath="/GFI-IZD-POD/IPK-GFI-IZD-POD_1000344/P1082112" xmlDataType="decimal"/>
    </xmlCellPr>
  </singleXmlCell>
  <singleXmlCell id="951" xr6:uid="{00000000-000C-0000-FFFF-FFFF9D030000}" r="R26" connectionId="0">
    <xmlCellPr id="1" xr6:uid="{00000000-0010-0000-9D03-000001000000}" uniqueName="P1082115">
      <xmlPr mapId="1" xpath="/GFI-IZD-POD/IPK-GFI-IZD-POD_1000344/P1082115" xmlDataType="decimal"/>
    </xmlCellPr>
  </singleXmlCell>
  <singleXmlCell id="952" xr6:uid="{00000000-000C-0000-FFFF-FFFF9E030000}" r="U26" connectionId="0">
    <xmlCellPr id="1" xr6:uid="{00000000-0010-0000-9E03-000001000000}" uniqueName="P1082118">
      <xmlPr mapId="1" xpath="/GFI-IZD-POD/IPK-GFI-IZD-POD_1000344/P1082118" xmlDataType="decimal"/>
    </xmlCellPr>
  </singleXmlCell>
  <singleXmlCell id="953" xr6:uid="{00000000-000C-0000-FFFF-FFFF9F030000}" r="V26" connectionId="0">
    <xmlCellPr id="1" xr6:uid="{00000000-0010-0000-9F03-000001000000}" uniqueName="P1082121">
      <xmlPr mapId="1" xpath="/GFI-IZD-POD/IPK-GFI-IZD-POD_1000344/P1082121" xmlDataType="decimal"/>
    </xmlCellPr>
  </singleXmlCell>
  <singleXmlCell id="954" xr6:uid="{00000000-000C-0000-FFFF-FFFFA0030000}" r="W26" connectionId="0">
    <xmlCellPr id="1" xr6:uid="{00000000-0010-0000-A003-000001000000}" uniqueName="P1082125">
      <xmlPr mapId="1" xpath="/GFI-IZD-POD/IPK-GFI-IZD-POD_1000344/P1082125" xmlDataType="decimal"/>
    </xmlCellPr>
  </singleXmlCell>
  <singleXmlCell id="955" xr6:uid="{00000000-000C-0000-FFFF-FFFFA1030000}" r="X26" connectionId="0">
    <xmlCellPr id="1" xr6:uid="{00000000-0010-0000-A103-000001000000}" uniqueName="P1082133">
      <xmlPr mapId="1" xpath="/GFI-IZD-POD/IPK-GFI-IZD-POD_1000344/P1082133" xmlDataType="decimal"/>
    </xmlCellPr>
  </singleXmlCell>
  <singleXmlCell id="956" xr6:uid="{00000000-000C-0000-FFFF-FFFFA2030000}" r="Y26" connectionId="0">
    <xmlCellPr id="1" xr6:uid="{00000000-0010-0000-A203-000001000000}" uniqueName="P1082135">
      <xmlPr mapId="1" xpath="/GFI-IZD-POD/IPK-GFI-IZD-POD_1000344/P1082135" xmlDataType="decimal"/>
    </xmlCellPr>
  </singleXmlCell>
  <singleXmlCell id="957" xr6:uid="{00000000-000C-0000-FFFF-FFFFA3030000}" r="H27" connectionId="0">
    <xmlCellPr id="1" xr6:uid="{00000000-0010-0000-A303-000001000000}" uniqueName="P1079960">
      <xmlPr mapId="1" xpath="/GFI-IZD-POD/IPK-GFI-IZD-POD_1000344/P1079960" xmlDataType="decimal"/>
    </xmlCellPr>
  </singleXmlCell>
  <singleXmlCell id="958" xr6:uid="{00000000-000C-0000-FFFF-FFFFA4030000}" r="I27" connectionId="0">
    <xmlCellPr id="1" xr6:uid="{00000000-0010-0000-A403-000001000000}" uniqueName="P1079961">
      <xmlPr mapId="1" xpath="/GFI-IZD-POD/IPK-GFI-IZD-POD_1000344/P1079961" xmlDataType="decimal"/>
    </xmlCellPr>
  </singleXmlCell>
  <singleXmlCell id="959" xr6:uid="{00000000-000C-0000-FFFF-FFFFA5030000}" r="J27" connectionId="0">
    <xmlCellPr id="1" xr6:uid="{00000000-0010-0000-A503-000001000000}" uniqueName="P1079962">
      <xmlPr mapId="1" xpath="/GFI-IZD-POD/IPK-GFI-IZD-POD_1000344/P1079962" xmlDataType="decimal"/>
    </xmlCellPr>
  </singleXmlCell>
  <singleXmlCell id="960" xr6:uid="{00000000-000C-0000-FFFF-FFFFA6030000}" r="K27" connectionId="0">
    <xmlCellPr id="1" xr6:uid="{00000000-0010-0000-A603-000001000000}" uniqueName="P1079963">
      <xmlPr mapId="1" xpath="/GFI-IZD-POD/IPK-GFI-IZD-POD_1000344/P1079963" xmlDataType="decimal"/>
    </xmlCellPr>
  </singleXmlCell>
  <singleXmlCell id="961" xr6:uid="{00000000-000C-0000-FFFF-FFFFA7030000}" r="L27" connectionId="0">
    <xmlCellPr id="1" xr6:uid="{00000000-0010-0000-A703-000001000000}" uniqueName="P1079964">
      <xmlPr mapId="1" xpath="/GFI-IZD-POD/IPK-GFI-IZD-POD_1000344/P1079964" xmlDataType="decimal"/>
    </xmlCellPr>
  </singleXmlCell>
  <singleXmlCell id="962" xr6:uid="{00000000-000C-0000-FFFF-FFFFA8030000}" r="M27" connectionId="0">
    <xmlCellPr id="1" xr6:uid="{00000000-0010-0000-A803-000001000000}" uniqueName="P1079965">
      <xmlPr mapId="1" xpath="/GFI-IZD-POD/IPK-GFI-IZD-POD_1000344/P1079965" xmlDataType="decimal"/>
    </xmlCellPr>
  </singleXmlCell>
  <singleXmlCell id="963" xr6:uid="{00000000-000C-0000-FFFF-FFFFA9030000}" r="N27" connectionId="0">
    <xmlCellPr id="1" xr6:uid="{00000000-0010-0000-A903-000001000000}" uniqueName="P1079966">
      <xmlPr mapId="1" xpath="/GFI-IZD-POD/IPK-GFI-IZD-POD_1000344/P1079966" xmlDataType="decimal"/>
    </xmlCellPr>
  </singleXmlCell>
  <singleXmlCell id="964" xr6:uid="{00000000-000C-0000-FFFF-FFFFAA030000}" r="O27" connectionId="0">
    <xmlCellPr id="1" xr6:uid="{00000000-0010-0000-AA03-000001000000}" uniqueName="P1079967">
      <xmlPr mapId="1" xpath="/GFI-IZD-POD/IPK-GFI-IZD-POD_1000344/P1079967" xmlDataType="decimal"/>
    </xmlCellPr>
  </singleXmlCell>
  <singleXmlCell id="965" xr6:uid="{00000000-000C-0000-FFFF-FFFFAB030000}" r="P27" connectionId="0">
    <xmlCellPr id="1" xr6:uid="{00000000-0010-0000-AB03-000001000000}" uniqueName="P1082136">
      <xmlPr mapId="1" xpath="/GFI-IZD-POD/IPK-GFI-IZD-POD_1000344/P1082136" xmlDataType="decimal"/>
    </xmlCellPr>
  </singleXmlCell>
  <singleXmlCell id="966" xr6:uid="{00000000-000C-0000-FFFF-FFFFAC030000}" r="Q27" connectionId="0">
    <xmlCellPr id="1" xr6:uid="{00000000-0010-0000-AC03-000001000000}" uniqueName="P1082139">
      <xmlPr mapId="1" xpath="/GFI-IZD-POD/IPK-GFI-IZD-POD_1000344/P1082139" xmlDataType="decimal"/>
    </xmlCellPr>
  </singleXmlCell>
  <singleXmlCell id="967" xr6:uid="{00000000-000C-0000-FFFF-FFFFAD030000}" r="R27" connectionId="0">
    <xmlCellPr id="1" xr6:uid="{00000000-0010-0000-AD03-000001000000}" uniqueName="P1082147">
      <xmlPr mapId="1" xpath="/GFI-IZD-POD/IPK-GFI-IZD-POD_1000344/P1082147" xmlDataType="decimal"/>
    </xmlCellPr>
  </singleXmlCell>
  <singleXmlCell id="968" xr6:uid="{00000000-000C-0000-FFFF-FFFFAE030000}" r="U27" connectionId="0">
    <xmlCellPr id="1" xr6:uid="{00000000-0010-0000-AE03-000001000000}" uniqueName="P1082148">
      <xmlPr mapId="1" xpath="/GFI-IZD-POD/IPK-GFI-IZD-POD_1000344/P1082148" xmlDataType="decimal"/>
    </xmlCellPr>
  </singleXmlCell>
  <singleXmlCell id="969" xr6:uid="{00000000-000C-0000-FFFF-FFFFAF030000}" r="V27" connectionId="0">
    <xmlCellPr id="1" xr6:uid="{00000000-0010-0000-AF03-000001000000}" uniqueName="P1082149">
      <xmlPr mapId="1" xpath="/GFI-IZD-POD/IPK-GFI-IZD-POD_1000344/P1082149" xmlDataType="decimal"/>
    </xmlCellPr>
  </singleXmlCell>
  <singleXmlCell id="970" xr6:uid="{00000000-000C-0000-FFFF-FFFFB0030000}" r="W27" connectionId="0">
    <xmlCellPr id="1" xr6:uid="{00000000-0010-0000-B003-000001000000}" uniqueName="P1082150">
      <xmlPr mapId="1" xpath="/GFI-IZD-POD/IPK-GFI-IZD-POD_1000344/P1082150" xmlDataType="decimal"/>
    </xmlCellPr>
  </singleXmlCell>
  <singleXmlCell id="971" xr6:uid="{00000000-000C-0000-FFFF-FFFFB1030000}" r="X27" connectionId="0">
    <xmlCellPr id="1" xr6:uid="{00000000-0010-0000-B103-000001000000}" uniqueName="P1082151">
      <xmlPr mapId="1" xpath="/GFI-IZD-POD/IPK-GFI-IZD-POD_1000344/P1082151" xmlDataType="decimal"/>
    </xmlCellPr>
  </singleXmlCell>
  <singleXmlCell id="972" xr6:uid="{00000000-000C-0000-FFFF-FFFFB2030000}" r="Y27" connectionId="0">
    <xmlCellPr id="1" xr6:uid="{00000000-0010-0000-B203-000001000000}" uniqueName="P1082152">
      <xmlPr mapId="1" xpath="/GFI-IZD-POD/IPK-GFI-IZD-POD_1000344/P1082152" xmlDataType="decimal"/>
    </xmlCellPr>
  </singleXmlCell>
  <singleXmlCell id="973" xr6:uid="{00000000-000C-0000-FFFF-FFFFB3030000}" r="H28" connectionId="0">
    <xmlCellPr id="1" xr6:uid="{00000000-0010-0000-B303-000001000000}" uniqueName="P1079968">
      <xmlPr mapId="1" xpath="/GFI-IZD-POD/IPK-GFI-IZD-POD_1000344/P1079968" xmlDataType="decimal"/>
    </xmlCellPr>
  </singleXmlCell>
  <singleXmlCell id="974" xr6:uid="{00000000-000C-0000-FFFF-FFFFB4030000}" r="I28" connectionId="0">
    <xmlCellPr id="1" xr6:uid="{00000000-0010-0000-B403-000001000000}" uniqueName="P1079969">
      <xmlPr mapId="1" xpath="/GFI-IZD-POD/IPK-GFI-IZD-POD_1000344/P1079969" xmlDataType="decimal"/>
    </xmlCellPr>
  </singleXmlCell>
  <singleXmlCell id="975" xr6:uid="{00000000-000C-0000-FFFF-FFFFB5030000}" r="J28" connectionId="0">
    <xmlCellPr id="1" xr6:uid="{00000000-0010-0000-B503-000001000000}" uniqueName="P1079970">
      <xmlPr mapId="1" xpath="/GFI-IZD-POD/IPK-GFI-IZD-POD_1000344/P1079970" xmlDataType="decimal"/>
    </xmlCellPr>
  </singleXmlCell>
  <singleXmlCell id="976" xr6:uid="{00000000-000C-0000-FFFF-FFFFB6030000}" r="K28" connectionId="0">
    <xmlCellPr id="1" xr6:uid="{00000000-0010-0000-B603-000001000000}" uniqueName="P1079971">
      <xmlPr mapId="1" xpath="/GFI-IZD-POD/IPK-GFI-IZD-POD_1000344/P1079971" xmlDataType="decimal"/>
    </xmlCellPr>
  </singleXmlCell>
  <singleXmlCell id="977" xr6:uid="{00000000-000C-0000-FFFF-FFFFB7030000}" r="L28" connectionId="0">
    <xmlCellPr id="1" xr6:uid="{00000000-0010-0000-B703-000001000000}" uniqueName="P1079972">
      <xmlPr mapId="1" xpath="/GFI-IZD-POD/IPK-GFI-IZD-POD_1000344/P1079972" xmlDataType="decimal"/>
    </xmlCellPr>
  </singleXmlCell>
  <singleXmlCell id="978" xr6:uid="{00000000-000C-0000-FFFF-FFFFB8030000}" r="M28" connectionId="0">
    <xmlCellPr id="1" xr6:uid="{00000000-0010-0000-B803-000001000000}" uniqueName="P1079973">
      <xmlPr mapId="1" xpath="/GFI-IZD-POD/IPK-GFI-IZD-POD_1000344/P1079973" xmlDataType="decimal"/>
    </xmlCellPr>
  </singleXmlCell>
  <singleXmlCell id="979" xr6:uid="{00000000-000C-0000-FFFF-FFFFB9030000}" r="N28" connectionId="0">
    <xmlCellPr id="1" xr6:uid="{00000000-0010-0000-B903-000001000000}" uniqueName="P1079974">
      <xmlPr mapId="1" xpath="/GFI-IZD-POD/IPK-GFI-IZD-POD_1000344/P1079974" xmlDataType="decimal"/>
    </xmlCellPr>
  </singleXmlCell>
  <singleXmlCell id="980" xr6:uid="{00000000-000C-0000-FFFF-FFFFBA030000}" r="O28" connectionId="0">
    <xmlCellPr id="1" xr6:uid="{00000000-0010-0000-BA03-000001000000}" uniqueName="P1079975">
      <xmlPr mapId="1" xpath="/GFI-IZD-POD/IPK-GFI-IZD-POD_1000344/P1079975" xmlDataType="decimal"/>
    </xmlCellPr>
  </singleXmlCell>
  <singleXmlCell id="981" xr6:uid="{00000000-000C-0000-FFFF-FFFFBB030000}" r="P28" connectionId="0">
    <xmlCellPr id="1" xr6:uid="{00000000-0010-0000-BB03-000001000000}" uniqueName="P1082153">
      <xmlPr mapId="1" xpath="/GFI-IZD-POD/IPK-GFI-IZD-POD_1000344/P1082153" xmlDataType="decimal"/>
    </xmlCellPr>
  </singleXmlCell>
  <singleXmlCell id="982" xr6:uid="{00000000-000C-0000-FFFF-FFFFBC030000}" r="Q28" connectionId="0">
    <xmlCellPr id="1" xr6:uid="{00000000-0010-0000-BC03-000001000000}" uniqueName="P1082155">
      <xmlPr mapId="1" xpath="/GFI-IZD-POD/IPK-GFI-IZD-POD_1000344/P1082155" xmlDataType="decimal"/>
    </xmlCellPr>
  </singleXmlCell>
  <singleXmlCell id="983" xr6:uid="{00000000-000C-0000-FFFF-FFFFBD030000}" r="R28" connectionId="0">
    <xmlCellPr id="1" xr6:uid="{00000000-0010-0000-BD03-000001000000}" uniqueName="P1082156">
      <xmlPr mapId="1" xpath="/GFI-IZD-POD/IPK-GFI-IZD-POD_1000344/P1082156" xmlDataType="decimal"/>
    </xmlCellPr>
  </singleXmlCell>
  <singleXmlCell id="984" xr6:uid="{00000000-000C-0000-FFFF-FFFFBE030000}" r="U28" connectionId="0">
    <xmlCellPr id="1" xr6:uid="{00000000-0010-0000-BE03-000001000000}" uniqueName="P1082157">
      <xmlPr mapId="1" xpath="/GFI-IZD-POD/IPK-GFI-IZD-POD_1000344/P1082157" xmlDataType="decimal"/>
    </xmlCellPr>
  </singleXmlCell>
  <singleXmlCell id="985" xr6:uid="{00000000-000C-0000-FFFF-FFFFBF030000}" r="V28" connectionId="0">
    <xmlCellPr id="1" xr6:uid="{00000000-0010-0000-BF03-000001000000}" uniqueName="P1082158">
      <xmlPr mapId="1" xpath="/GFI-IZD-POD/IPK-GFI-IZD-POD_1000344/P1082158" xmlDataType="decimal"/>
    </xmlCellPr>
  </singleXmlCell>
  <singleXmlCell id="986" xr6:uid="{00000000-000C-0000-FFFF-FFFFC0030000}" r="W28" connectionId="0">
    <xmlCellPr id="1" xr6:uid="{00000000-0010-0000-C003-000001000000}" uniqueName="P1082159">
      <xmlPr mapId="1" xpath="/GFI-IZD-POD/IPK-GFI-IZD-POD_1000344/P1082159" xmlDataType="decimal"/>
    </xmlCellPr>
  </singleXmlCell>
  <singleXmlCell id="987" xr6:uid="{00000000-000C-0000-FFFF-FFFFC1030000}" r="X28" connectionId="0">
    <xmlCellPr id="1" xr6:uid="{00000000-0010-0000-C103-000001000000}" uniqueName="P1082160">
      <xmlPr mapId="1" xpath="/GFI-IZD-POD/IPK-GFI-IZD-POD_1000344/P1082160" xmlDataType="decimal"/>
    </xmlCellPr>
  </singleXmlCell>
  <singleXmlCell id="988" xr6:uid="{00000000-000C-0000-FFFF-FFFFC2030000}" r="Y28" connectionId="0">
    <xmlCellPr id="1" xr6:uid="{00000000-0010-0000-C203-000001000000}" uniqueName="P1082161">
      <xmlPr mapId="1" xpath="/GFI-IZD-POD/IPK-GFI-IZD-POD_1000344/P1082161" xmlDataType="decimal"/>
    </xmlCellPr>
  </singleXmlCell>
  <singleXmlCell id="989" xr6:uid="{00000000-000C-0000-FFFF-FFFFC3030000}" r="H30" connectionId="0">
    <xmlCellPr id="1" xr6:uid="{00000000-0010-0000-C303-000001000000}" uniqueName="P1079976">
      <xmlPr mapId="1" xpath="/GFI-IZD-POD/IPK-GFI-IZD-POD_1000344/P1079976" xmlDataType="decimal"/>
    </xmlCellPr>
  </singleXmlCell>
  <singleXmlCell id="990" xr6:uid="{00000000-000C-0000-FFFF-FFFFC4030000}" r="I30" connectionId="0">
    <xmlCellPr id="1" xr6:uid="{00000000-0010-0000-C403-000001000000}" uniqueName="P1079977">
      <xmlPr mapId="1" xpath="/GFI-IZD-POD/IPK-GFI-IZD-POD_1000344/P1079977" xmlDataType="decimal"/>
    </xmlCellPr>
  </singleXmlCell>
  <singleXmlCell id="991" xr6:uid="{00000000-000C-0000-FFFF-FFFFC5030000}" r="J30" connectionId="0">
    <xmlCellPr id="1" xr6:uid="{00000000-0010-0000-C503-000001000000}" uniqueName="P1079978">
      <xmlPr mapId="1" xpath="/GFI-IZD-POD/IPK-GFI-IZD-POD_1000344/P1079978" xmlDataType="decimal"/>
    </xmlCellPr>
  </singleXmlCell>
  <singleXmlCell id="992" xr6:uid="{00000000-000C-0000-FFFF-FFFFC6030000}" r="K30" connectionId="0">
    <xmlCellPr id="1" xr6:uid="{00000000-0010-0000-C603-000001000000}" uniqueName="P1079979">
      <xmlPr mapId="1" xpath="/GFI-IZD-POD/IPK-GFI-IZD-POD_1000344/P1079979" xmlDataType="decimal"/>
    </xmlCellPr>
  </singleXmlCell>
  <singleXmlCell id="993" xr6:uid="{00000000-000C-0000-FFFF-FFFFC7030000}" r="L30" connectionId="0">
    <xmlCellPr id="1" xr6:uid="{00000000-0010-0000-C703-000001000000}" uniqueName="P1079980">
      <xmlPr mapId="1" xpath="/GFI-IZD-POD/IPK-GFI-IZD-POD_1000344/P1079980" xmlDataType="decimal"/>
    </xmlCellPr>
  </singleXmlCell>
  <singleXmlCell id="994" xr6:uid="{00000000-000C-0000-FFFF-FFFFC8030000}" r="M30" connectionId="0">
    <xmlCellPr id="1" xr6:uid="{00000000-0010-0000-C803-000001000000}" uniqueName="P1079981">
      <xmlPr mapId="1" xpath="/GFI-IZD-POD/IPK-GFI-IZD-POD_1000344/P1079981" xmlDataType="decimal"/>
    </xmlCellPr>
  </singleXmlCell>
  <singleXmlCell id="995" xr6:uid="{00000000-000C-0000-FFFF-FFFFC9030000}" r="N30" connectionId="0">
    <xmlCellPr id="1" xr6:uid="{00000000-0010-0000-C903-000001000000}" uniqueName="P1079982">
      <xmlPr mapId="1" xpath="/GFI-IZD-POD/IPK-GFI-IZD-POD_1000344/P1079982" xmlDataType="decimal"/>
    </xmlCellPr>
  </singleXmlCell>
  <singleXmlCell id="996" xr6:uid="{00000000-000C-0000-FFFF-FFFFCA030000}" r="O30" connectionId="0">
    <xmlCellPr id="1" xr6:uid="{00000000-0010-0000-CA03-000001000000}" uniqueName="P1079983">
      <xmlPr mapId="1" xpath="/GFI-IZD-POD/IPK-GFI-IZD-POD_1000344/P1079983" xmlDataType="decimal"/>
    </xmlCellPr>
  </singleXmlCell>
  <singleXmlCell id="997" xr6:uid="{00000000-000C-0000-FFFF-FFFFCB030000}" r="P30" connectionId="0">
    <xmlCellPr id="1" xr6:uid="{00000000-0010-0000-CB03-000001000000}" uniqueName="P1082162">
      <xmlPr mapId="1" xpath="/GFI-IZD-POD/IPK-GFI-IZD-POD_1000344/P1082162" xmlDataType="decimal"/>
    </xmlCellPr>
  </singleXmlCell>
  <singleXmlCell id="998" xr6:uid="{00000000-000C-0000-FFFF-FFFFCC030000}" r="Q30" connectionId="0">
    <xmlCellPr id="1" xr6:uid="{00000000-0010-0000-CC03-000001000000}" uniqueName="P1082163">
      <xmlPr mapId="1" xpath="/GFI-IZD-POD/IPK-GFI-IZD-POD_1000344/P1082163" xmlDataType="decimal"/>
    </xmlCellPr>
  </singleXmlCell>
  <singleXmlCell id="999" xr6:uid="{00000000-000C-0000-FFFF-FFFFCD030000}" r="R30" connectionId="0">
    <xmlCellPr id="1" xr6:uid="{00000000-0010-0000-CD03-000001000000}" uniqueName="P1082164">
      <xmlPr mapId="1" xpath="/GFI-IZD-POD/IPK-GFI-IZD-POD_1000344/P1082164" xmlDataType="decimal"/>
    </xmlCellPr>
  </singleXmlCell>
  <singleXmlCell id="1000" xr6:uid="{00000000-000C-0000-FFFF-FFFFCE030000}" r="U30" connectionId="0">
    <xmlCellPr id="1" xr6:uid="{00000000-0010-0000-CE03-000001000000}" uniqueName="P1082165">
      <xmlPr mapId="1" xpath="/GFI-IZD-POD/IPK-GFI-IZD-POD_1000344/P1082165" xmlDataType="decimal"/>
    </xmlCellPr>
  </singleXmlCell>
  <singleXmlCell id="1001" xr6:uid="{00000000-000C-0000-FFFF-FFFFCF030000}" r="V30" connectionId="0">
    <xmlCellPr id="1" xr6:uid="{00000000-0010-0000-CF03-000001000000}" uniqueName="P1082166">
      <xmlPr mapId="1" xpath="/GFI-IZD-POD/IPK-GFI-IZD-POD_1000344/P1082166" xmlDataType="decimal"/>
    </xmlCellPr>
  </singleXmlCell>
  <singleXmlCell id="1002" xr6:uid="{00000000-000C-0000-FFFF-FFFFD0030000}" r="W30" connectionId="0">
    <xmlCellPr id="1" xr6:uid="{00000000-0010-0000-D003-000001000000}" uniqueName="P1082167">
      <xmlPr mapId="1" xpath="/GFI-IZD-POD/IPK-GFI-IZD-POD_1000344/P1082167" xmlDataType="decimal"/>
    </xmlCellPr>
  </singleXmlCell>
  <singleXmlCell id="1003" xr6:uid="{00000000-000C-0000-FFFF-FFFFD1030000}" r="X30" connectionId="0">
    <xmlCellPr id="1" xr6:uid="{00000000-0010-0000-D103-000001000000}" uniqueName="P1082168">
      <xmlPr mapId="1" xpath="/GFI-IZD-POD/IPK-GFI-IZD-POD_1000344/P1082168" xmlDataType="decimal"/>
    </xmlCellPr>
  </singleXmlCell>
  <singleXmlCell id="1004" xr6:uid="{00000000-000C-0000-FFFF-FFFFD2030000}" r="Y30" connectionId="0">
    <xmlCellPr id="1" xr6:uid="{00000000-0010-0000-D203-000001000000}" uniqueName="P1082169">
      <xmlPr mapId="1" xpath="/GFI-IZD-POD/IPK-GFI-IZD-POD_1000344/P1082169" xmlDataType="decimal"/>
    </xmlCellPr>
  </singleXmlCell>
  <singleXmlCell id="1005" xr6:uid="{00000000-000C-0000-FFFF-FFFFD3030000}" r="H32" connectionId="0">
    <xmlCellPr id="1" xr6:uid="{00000000-0010-0000-D303-000001000000}" uniqueName="P1079984">
      <xmlPr mapId="1" xpath="/GFI-IZD-POD/IPK-GFI-IZD-POD_1000344/P1079984" xmlDataType="decimal"/>
    </xmlCellPr>
  </singleXmlCell>
  <singleXmlCell id="1006" xr6:uid="{00000000-000C-0000-FFFF-FFFFD4030000}" r="I32" connectionId="0">
    <xmlCellPr id="1" xr6:uid="{00000000-0010-0000-D403-000001000000}" uniqueName="P1079985">
      <xmlPr mapId="1" xpath="/GFI-IZD-POD/IPK-GFI-IZD-POD_1000344/P1079985" xmlDataType="decimal"/>
    </xmlCellPr>
  </singleXmlCell>
  <singleXmlCell id="1007" xr6:uid="{00000000-000C-0000-FFFF-FFFFD5030000}" r="J32" connectionId="0">
    <xmlCellPr id="1" xr6:uid="{00000000-0010-0000-D503-000001000000}" uniqueName="P1079986">
      <xmlPr mapId="1" xpath="/GFI-IZD-POD/IPK-GFI-IZD-POD_1000344/P1079986" xmlDataType="decimal"/>
    </xmlCellPr>
  </singleXmlCell>
  <singleXmlCell id="1008" xr6:uid="{00000000-000C-0000-FFFF-FFFFD6030000}" r="K32" connectionId="0">
    <xmlCellPr id="1" xr6:uid="{00000000-0010-0000-D603-000001000000}" uniqueName="P1079987">
      <xmlPr mapId="1" xpath="/GFI-IZD-POD/IPK-GFI-IZD-POD_1000344/P1079987" xmlDataType="decimal"/>
    </xmlCellPr>
  </singleXmlCell>
  <singleXmlCell id="1009" xr6:uid="{00000000-000C-0000-FFFF-FFFFD7030000}" r="L32" connectionId="0">
    <xmlCellPr id="1" xr6:uid="{00000000-0010-0000-D703-000001000000}" uniqueName="P1079988">
      <xmlPr mapId="1" xpath="/GFI-IZD-POD/IPK-GFI-IZD-POD_1000344/P1079988" xmlDataType="decimal"/>
    </xmlCellPr>
  </singleXmlCell>
  <singleXmlCell id="1010" xr6:uid="{00000000-000C-0000-FFFF-FFFFD8030000}" r="M32" connectionId="0">
    <xmlCellPr id="1" xr6:uid="{00000000-0010-0000-D803-000001000000}" uniqueName="P1079989">
      <xmlPr mapId="1" xpath="/GFI-IZD-POD/IPK-GFI-IZD-POD_1000344/P1079989" xmlDataType="decimal"/>
    </xmlCellPr>
  </singleXmlCell>
  <singleXmlCell id="1011" xr6:uid="{00000000-000C-0000-FFFF-FFFFD9030000}" r="N32" connectionId="0">
    <xmlCellPr id="1" xr6:uid="{00000000-0010-0000-D903-000001000000}" uniqueName="P1079990">
      <xmlPr mapId="1" xpath="/GFI-IZD-POD/IPK-GFI-IZD-POD_1000344/P1079990" xmlDataType="decimal"/>
    </xmlCellPr>
  </singleXmlCell>
  <singleXmlCell id="1012" xr6:uid="{00000000-000C-0000-FFFF-FFFFDA030000}" r="O32" connectionId="0">
    <xmlCellPr id="1" xr6:uid="{00000000-0010-0000-DA03-000001000000}" uniqueName="P1079991">
      <xmlPr mapId="1" xpath="/GFI-IZD-POD/IPK-GFI-IZD-POD_1000344/P1079991" xmlDataType="decimal"/>
    </xmlCellPr>
  </singleXmlCell>
  <singleXmlCell id="1013" xr6:uid="{00000000-000C-0000-FFFF-FFFFDB030000}" r="P32" connectionId="0">
    <xmlCellPr id="1" xr6:uid="{00000000-0010-0000-DB03-000001000000}" uniqueName="P1082170">
      <xmlPr mapId="1" xpath="/GFI-IZD-POD/IPK-GFI-IZD-POD_1000344/P1082170" xmlDataType="decimal"/>
    </xmlCellPr>
  </singleXmlCell>
  <singleXmlCell id="1014" xr6:uid="{00000000-000C-0000-FFFF-FFFFDC030000}" r="Q32" connectionId="0">
    <xmlCellPr id="1" xr6:uid="{00000000-0010-0000-DC03-000001000000}" uniqueName="P1082171">
      <xmlPr mapId="1" xpath="/GFI-IZD-POD/IPK-GFI-IZD-POD_1000344/P1082171" xmlDataType="decimal"/>
    </xmlCellPr>
  </singleXmlCell>
  <singleXmlCell id="1015" xr6:uid="{00000000-000C-0000-FFFF-FFFFDD030000}" r="R32" connectionId="0">
    <xmlCellPr id="1" xr6:uid="{00000000-0010-0000-DD03-000001000000}" uniqueName="P1082172">
      <xmlPr mapId="1" xpath="/GFI-IZD-POD/IPK-GFI-IZD-POD_1000344/P1082172" xmlDataType="decimal"/>
    </xmlCellPr>
  </singleXmlCell>
  <singleXmlCell id="1016" xr6:uid="{00000000-000C-0000-FFFF-FFFFDE030000}" r="U32" connectionId="0">
    <xmlCellPr id="1" xr6:uid="{00000000-0010-0000-DE03-000001000000}" uniqueName="P1082173">
      <xmlPr mapId="1" xpath="/GFI-IZD-POD/IPK-GFI-IZD-POD_1000344/P1082173" xmlDataType="decimal"/>
    </xmlCellPr>
  </singleXmlCell>
  <singleXmlCell id="1017" xr6:uid="{00000000-000C-0000-FFFF-FFFFDF030000}" r="V32" connectionId="0">
    <xmlCellPr id="1" xr6:uid="{00000000-0010-0000-DF03-000001000000}" uniqueName="P1082174">
      <xmlPr mapId="1" xpath="/GFI-IZD-POD/IPK-GFI-IZD-POD_1000344/P1082174" xmlDataType="decimal"/>
    </xmlCellPr>
  </singleXmlCell>
  <singleXmlCell id="1018" xr6:uid="{00000000-000C-0000-FFFF-FFFFE0030000}" r="W32" connectionId="0">
    <xmlCellPr id="1" xr6:uid="{00000000-0010-0000-E003-000001000000}" uniqueName="P1082175">
      <xmlPr mapId="1" xpath="/GFI-IZD-POD/IPK-GFI-IZD-POD_1000344/P1082175" xmlDataType="decimal"/>
    </xmlCellPr>
  </singleXmlCell>
  <singleXmlCell id="1019" xr6:uid="{00000000-000C-0000-FFFF-FFFFE1030000}" r="X32" connectionId="0">
    <xmlCellPr id="1" xr6:uid="{00000000-0010-0000-E103-000001000000}" uniqueName="P1082176">
      <xmlPr mapId="1" xpath="/GFI-IZD-POD/IPK-GFI-IZD-POD_1000344/P1082176" xmlDataType="decimal"/>
    </xmlCellPr>
  </singleXmlCell>
  <singleXmlCell id="1020" xr6:uid="{00000000-000C-0000-FFFF-FFFFE2030000}" r="Y32" connectionId="0">
    <xmlCellPr id="1" xr6:uid="{00000000-0010-0000-E203-000001000000}" uniqueName="P1082177">
      <xmlPr mapId="1" xpath="/GFI-IZD-POD/IPK-GFI-IZD-POD_1000344/P1082177" xmlDataType="decimal"/>
    </xmlCellPr>
  </singleXmlCell>
  <singleXmlCell id="1021" xr6:uid="{00000000-000C-0000-FFFF-FFFFE3030000}" r="H33" connectionId="0">
    <xmlCellPr id="1" xr6:uid="{00000000-0010-0000-E303-000001000000}" uniqueName="P1079992">
      <xmlPr mapId="1" xpath="/GFI-IZD-POD/IPK-GFI-IZD-POD_1000344/P1079992" xmlDataType="decimal"/>
    </xmlCellPr>
  </singleXmlCell>
  <singleXmlCell id="1022" xr6:uid="{00000000-000C-0000-FFFF-FFFFE4030000}" r="I33" connectionId="0">
    <xmlCellPr id="1" xr6:uid="{00000000-0010-0000-E403-000001000000}" uniqueName="P1079993">
      <xmlPr mapId="1" xpath="/GFI-IZD-POD/IPK-GFI-IZD-POD_1000344/P1079993" xmlDataType="decimal"/>
    </xmlCellPr>
  </singleXmlCell>
  <singleXmlCell id="1023" xr6:uid="{00000000-000C-0000-FFFF-FFFFE5030000}" r="J33" connectionId="0">
    <xmlCellPr id="1" xr6:uid="{00000000-0010-0000-E503-000001000000}" uniqueName="P1079994">
      <xmlPr mapId="1" xpath="/GFI-IZD-POD/IPK-GFI-IZD-POD_1000344/P1079994" xmlDataType="decimal"/>
    </xmlCellPr>
  </singleXmlCell>
  <singleXmlCell id="1024" xr6:uid="{00000000-000C-0000-FFFF-FFFFE6030000}" r="K33" connectionId="0">
    <xmlCellPr id="1" xr6:uid="{00000000-0010-0000-E603-000001000000}" uniqueName="P1079995">
      <xmlPr mapId="1" xpath="/GFI-IZD-POD/IPK-GFI-IZD-POD_1000344/P1079995" xmlDataType="decimal"/>
    </xmlCellPr>
  </singleXmlCell>
  <singleXmlCell id="1025" xr6:uid="{00000000-000C-0000-FFFF-FFFFE7030000}" r="L33" connectionId="0">
    <xmlCellPr id="1" xr6:uid="{00000000-0010-0000-E703-000001000000}" uniqueName="P1079996">
      <xmlPr mapId="1" xpath="/GFI-IZD-POD/IPK-GFI-IZD-POD_1000344/P1079996" xmlDataType="decimal"/>
    </xmlCellPr>
  </singleXmlCell>
  <singleXmlCell id="1026" xr6:uid="{00000000-000C-0000-FFFF-FFFFE8030000}" r="M33" connectionId="0">
    <xmlCellPr id="1" xr6:uid="{00000000-0010-0000-E803-000001000000}" uniqueName="P1079997">
      <xmlPr mapId="1" xpath="/GFI-IZD-POD/IPK-GFI-IZD-POD_1000344/P1079997" xmlDataType="decimal"/>
    </xmlCellPr>
  </singleXmlCell>
  <singleXmlCell id="1027" xr6:uid="{00000000-000C-0000-FFFF-FFFFE9030000}" r="N33" connectionId="0">
    <xmlCellPr id="1" xr6:uid="{00000000-0010-0000-E903-000001000000}" uniqueName="P1079998">
      <xmlPr mapId="1" xpath="/GFI-IZD-POD/IPK-GFI-IZD-POD_1000344/P1079998" xmlDataType="decimal"/>
    </xmlCellPr>
  </singleXmlCell>
  <singleXmlCell id="1028" xr6:uid="{00000000-000C-0000-FFFF-FFFFEA030000}" r="O33" connectionId="0">
    <xmlCellPr id="1" xr6:uid="{00000000-0010-0000-EA03-000001000000}" uniqueName="P1079999">
      <xmlPr mapId="1" xpath="/GFI-IZD-POD/IPK-GFI-IZD-POD_1000344/P1079999" xmlDataType="decimal"/>
    </xmlCellPr>
  </singleXmlCell>
  <singleXmlCell id="1029" xr6:uid="{00000000-000C-0000-FFFF-FFFFEB030000}" r="P33" connectionId="0">
    <xmlCellPr id="1" xr6:uid="{00000000-0010-0000-EB03-000001000000}" uniqueName="P1082178">
      <xmlPr mapId="1" xpath="/GFI-IZD-POD/IPK-GFI-IZD-POD_1000344/P1082178" xmlDataType="decimal"/>
    </xmlCellPr>
  </singleXmlCell>
  <singleXmlCell id="1030" xr6:uid="{00000000-000C-0000-FFFF-FFFFEC030000}" r="Q33" connectionId="0">
    <xmlCellPr id="1" xr6:uid="{00000000-0010-0000-EC03-000001000000}" uniqueName="P1082179">
      <xmlPr mapId="1" xpath="/GFI-IZD-POD/IPK-GFI-IZD-POD_1000344/P1082179" xmlDataType="decimal"/>
    </xmlCellPr>
  </singleXmlCell>
  <singleXmlCell id="1031" xr6:uid="{00000000-000C-0000-FFFF-FFFFED030000}" r="R33" connectionId="0">
    <xmlCellPr id="1" xr6:uid="{00000000-0010-0000-ED03-000001000000}" uniqueName="P1082180">
      <xmlPr mapId="1" xpath="/GFI-IZD-POD/IPK-GFI-IZD-POD_1000344/P1082180" xmlDataType="decimal"/>
    </xmlCellPr>
  </singleXmlCell>
  <singleXmlCell id="1032" xr6:uid="{00000000-000C-0000-FFFF-FFFFEE030000}" r="U33" connectionId="0">
    <xmlCellPr id="1" xr6:uid="{00000000-0010-0000-EE03-000001000000}" uniqueName="P1082181">
      <xmlPr mapId="1" xpath="/GFI-IZD-POD/IPK-GFI-IZD-POD_1000344/P1082181" xmlDataType="decimal"/>
    </xmlCellPr>
  </singleXmlCell>
  <singleXmlCell id="1033" xr6:uid="{00000000-000C-0000-FFFF-FFFFEF030000}" r="V33" connectionId="0">
    <xmlCellPr id="1" xr6:uid="{00000000-0010-0000-EF03-000001000000}" uniqueName="P1082182">
      <xmlPr mapId="1" xpath="/GFI-IZD-POD/IPK-GFI-IZD-POD_1000344/P1082182" xmlDataType="decimal"/>
    </xmlCellPr>
  </singleXmlCell>
  <singleXmlCell id="1034" xr6:uid="{00000000-000C-0000-FFFF-FFFFF0030000}" r="W33" connectionId="0">
    <xmlCellPr id="1" xr6:uid="{00000000-0010-0000-F003-000001000000}" uniqueName="P1082183">
      <xmlPr mapId="1" xpath="/GFI-IZD-POD/IPK-GFI-IZD-POD_1000344/P1082183" xmlDataType="decimal"/>
    </xmlCellPr>
  </singleXmlCell>
  <singleXmlCell id="1035" xr6:uid="{00000000-000C-0000-FFFF-FFFFF1030000}" r="X33" connectionId="0">
    <xmlCellPr id="1" xr6:uid="{00000000-0010-0000-F103-000001000000}" uniqueName="P1082184">
      <xmlPr mapId="1" xpath="/GFI-IZD-POD/IPK-GFI-IZD-POD_1000344/P1082184" xmlDataType="decimal"/>
    </xmlCellPr>
  </singleXmlCell>
  <singleXmlCell id="1036" xr6:uid="{00000000-000C-0000-FFFF-FFFFF2030000}" r="Y33" connectionId="0">
    <xmlCellPr id="1" xr6:uid="{00000000-0010-0000-F203-000001000000}" uniqueName="P1082185">
      <xmlPr mapId="1" xpath="/GFI-IZD-POD/IPK-GFI-IZD-POD_1000344/P1082185" xmlDataType="decimal"/>
    </xmlCellPr>
  </singleXmlCell>
  <singleXmlCell id="1037" xr6:uid="{00000000-000C-0000-FFFF-FFFFF3030000}" r="H34" connectionId="0">
    <xmlCellPr id="1" xr6:uid="{00000000-0010-0000-F303-000001000000}" uniqueName="P1080000">
      <xmlPr mapId="1" xpath="/GFI-IZD-POD/IPK-GFI-IZD-POD_1000344/P1080000" xmlDataType="decimal"/>
    </xmlCellPr>
  </singleXmlCell>
  <singleXmlCell id="1038" xr6:uid="{00000000-000C-0000-FFFF-FFFFF4030000}" r="I34" connectionId="0">
    <xmlCellPr id="1" xr6:uid="{00000000-0010-0000-F403-000001000000}" uniqueName="P1080001">
      <xmlPr mapId="1" xpath="/GFI-IZD-POD/IPK-GFI-IZD-POD_1000344/P1080001" xmlDataType="decimal"/>
    </xmlCellPr>
  </singleXmlCell>
  <singleXmlCell id="1039" xr6:uid="{00000000-000C-0000-FFFF-FFFFF5030000}" r="J34" connectionId="0">
    <xmlCellPr id="1" xr6:uid="{00000000-0010-0000-F503-000001000000}" uniqueName="P1080002">
      <xmlPr mapId="1" xpath="/GFI-IZD-POD/IPK-GFI-IZD-POD_1000344/P1080002" xmlDataType="decimal"/>
    </xmlCellPr>
  </singleXmlCell>
  <singleXmlCell id="1040" xr6:uid="{00000000-000C-0000-FFFF-FFFFF6030000}" r="K34" connectionId="0">
    <xmlCellPr id="1" xr6:uid="{00000000-0010-0000-F603-000001000000}" uniqueName="P1080003">
      <xmlPr mapId="1" xpath="/GFI-IZD-POD/IPK-GFI-IZD-POD_1000344/P1080003" xmlDataType="decimal"/>
    </xmlCellPr>
  </singleXmlCell>
  <singleXmlCell id="1041" xr6:uid="{00000000-000C-0000-FFFF-FFFFF7030000}" r="L34" connectionId="0">
    <xmlCellPr id="1" xr6:uid="{00000000-0010-0000-F703-000001000000}" uniqueName="P1080004">
      <xmlPr mapId="1" xpath="/GFI-IZD-POD/IPK-GFI-IZD-POD_1000344/P1080004" xmlDataType="decimal"/>
    </xmlCellPr>
  </singleXmlCell>
  <singleXmlCell id="1042" xr6:uid="{00000000-000C-0000-FFFF-FFFFF8030000}" r="M34" connectionId="0">
    <xmlCellPr id="1" xr6:uid="{00000000-0010-0000-F803-000001000000}" uniqueName="P1080005">
      <xmlPr mapId="1" xpath="/GFI-IZD-POD/IPK-GFI-IZD-POD_1000344/P1080005" xmlDataType="decimal"/>
    </xmlCellPr>
  </singleXmlCell>
  <singleXmlCell id="1043" xr6:uid="{00000000-000C-0000-FFFF-FFFFF9030000}" r="N34" connectionId="0">
    <xmlCellPr id="1" xr6:uid="{00000000-0010-0000-F903-000001000000}" uniqueName="P1080006">
      <xmlPr mapId="1" xpath="/GFI-IZD-POD/IPK-GFI-IZD-POD_1000344/P1080006" xmlDataType="decimal"/>
    </xmlCellPr>
  </singleXmlCell>
  <singleXmlCell id="1044" xr6:uid="{00000000-000C-0000-FFFF-FFFFFA030000}" r="O34" connectionId="0">
    <xmlCellPr id="1" xr6:uid="{00000000-0010-0000-FA03-000001000000}" uniqueName="P1080007">
      <xmlPr mapId="1" xpath="/GFI-IZD-POD/IPK-GFI-IZD-POD_1000344/P1080007" xmlDataType="decimal"/>
    </xmlCellPr>
  </singleXmlCell>
  <singleXmlCell id="1045" xr6:uid="{00000000-000C-0000-FFFF-FFFFFB030000}" r="P34" connectionId="0">
    <xmlCellPr id="1" xr6:uid="{00000000-0010-0000-FB03-000001000000}" uniqueName="P1082186">
      <xmlPr mapId="1" xpath="/GFI-IZD-POD/IPK-GFI-IZD-POD_1000344/P1082186" xmlDataType="decimal"/>
    </xmlCellPr>
  </singleXmlCell>
  <singleXmlCell id="1046" xr6:uid="{00000000-000C-0000-FFFF-FFFFFC030000}" r="Q34" connectionId="0">
    <xmlCellPr id="1" xr6:uid="{00000000-0010-0000-FC03-000001000000}" uniqueName="P1082187">
      <xmlPr mapId="1" xpath="/GFI-IZD-POD/IPK-GFI-IZD-POD_1000344/P1082187" xmlDataType="decimal"/>
    </xmlCellPr>
  </singleXmlCell>
  <singleXmlCell id="1047" xr6:uid="{00000000-000C-0000-FFFF-FFFFFD030000}" r="R34" connectionId="0">
    <xmlCellPr id="1" xr6:uid="{00000000-0010-0000-FD03-000001000000}" uniqueName="P1082188">
      <xmlPr mapId="1" xpath="/GFI-IZD-POD/IPK-GFI-IZD-POD_1000344/P1082188" xmlDataType="decimal"/>
    </xmlCellPr>
  </singleXmlCell>
  <singleXmlCell id="1048" xr6:uid="{00000000-000C-0000-FFFF-FFFFFE030000}" r="U34" connectionId="0">
    <xmlCellPr id="1" xr6:uid="{00000000-0010-0000-FE03-000001000000}" uniqueName="P1082189">
      <xmlPr mapId="1" xpath="/GFI-IZD-POD/IPK-GFI-IZD-POD_1000344/P1082189" xmlDataType="decimal"/>
    </xmlCellPr>
  </singleXmlCell>
  <singleXmlCell id="1049" xr6:uid="{00000000-000C-0000-FFFF-FFFFFF030000}" r="V34" connectionId="0">
    <xmlCellPr id="1" xr6:uid="{00000000-0010-0000-FF03-000001000000}" uniqueName="P1082190">
      <xmlPr mapId="1" xpath="/GFI-IZD-POD/IPK-GFI-IZD-POD_1000344/P1082190" xmlDataType="decimal"/>
    </xmlCellPr>
  </singleXmlCell>
  <singleXmlCell id="1050" xr6:uid="{00000000-000C-0000-FFFF-FFFF00040000}" r="W34" connectionId="0">
    <xmlCellPr id="1" xr6:uid="{00000000-0010-0000-0004-000001000000}" uniqueName="P1082191">
      <xmlPr mapId="1" xpath="/GFI-IZD-POD/IPK-GFI-IZD-POD_1000344/P1082191" xmlDataType="decimal"/>
    </xmlCellPr>
  </singleXmlCell>
  <singleXmlCell id="1051" xr6:uid="{00000000-000C-0000-FFFF-FFFF01040000}" r="X34" connectionId="0">
    <xmlCellPr id="1" xr6:uid="{00000000-0010-0000-0104-000001000000}" uniqueName="P1082192">
      <xmlPr mapId="1" xpath="/GFI-IZD-POD/IPK-GFI-IZD-POD_1000344/P1082192" xmlDataType="decimal"/>
    </xmlCellPr>
  </singleXmlCell>
  <singleXmlCell id="1052" xr6:uid="{00000000-000C-0000-FFFF-FFFF02040000}" r="Y34" connectionId="0">
    <xmlCellPr id="1" xr6:uid="{00000000-0010-0000-0204-000001000000}" uniqueName="P1082193">
      <xmlPr mapId="1" xpath="/GFI-IZD-POD/IPK-GFI-IZD-POD_1000344/P1082193" xmlDataType="decimal"/>
    </xmlCellPr>
  </singleXmlCell>
  <singleXmlCell id="1053" xr6:uid="{00000000-000C-0000-FFFF-FFFF03040000}" r="H36" connectionId="0">
    <xmlCellPr id="1" xr6:uid="{00000000-0010-0000-0304-000001000000}" uniqueName="P1080008">
      <xmlPr mapId="1" xpath="/GFI-IZD-POD/IPK-GFI-IZD-POD_1000344/P1080008" xmlDataType="decimal"/>
    </xmlCellPr>
  </singleXmlCell>
  <singleXmlCell id="1054" xr6:uid="{00000000-000C-0000-FFFF-FFFF04040000}" r="I36" connectionId="0">
    <xmlCellPr id="1" xr6:uid="{00000000-0010-0000-0404-000001000000}" uniqueName="P1080009">
      <xmlPr mapId="1" xpath="/GFI-IZD-POD/IPK-GFI-IZD-POD_1000344/P1080009" xmlDataType="decimal"/>
    </xmlCellPr>
  </singleXmlCell>
  <singleXmlCell id="1055" xr6:uid="{00000000-000C-0000-FFFF-FFFF05040000}" r="J36" connectionId="0">
    <xmlCellPr id="1" xr6:uid="{00000000-0010-0000-0504-000001000000}" uniqueName="P1080010">
      <xmlPr mapId="1" xpath="/GFI-IZD-POD/IPK-GFI-IZD-POD_1000344/P1080010" xmlDataType="decimal"/>
    </xmlCellPr>
  </singleXmlCell>
  <singleXmlCell id="1056" xr6:uid="{00000000-000C-0000-FFFF-FFFF06040000}" r="K36" connectionId="0">
    <xmlCellPr id="1" xr6:uid="{00000000-0010-0000-0604-000001000000}" uniqueName="P1080011">
      <xmlPr mapId="1" xpath="/GFI-IZD-POD/IPK-GFI-IZD-POD_1000344/P1080011" xmlDataType="decimal"/>
    </xmlCellPr>
  </singleXmlCell>
  <singleXmlCell id="1057" xr6:uid="{00000000-000C-0000-FFFF-FFFF07040000}" r="L36" connectionId="0">
    <xmlCellPr id="1" xr6:uid="{00000000-0010-0000-0704-000001000000}" uniqueName="P1080012">
      <xmlPr mapId="1" xpath="/GFI-IZD-POD/IPK-GFI-IZD-POD_1000344/P1080012" xmlDataType="decimal"/>
    </xmlCellPr>
  </singleXmlCell>
  <singleXmlCell id="1058" xr6:uid="{00000000-000C-0000-FFFF-FFFF08040000}" r="M36" connectionId="0">
    <xmlCellPr id="1" xr6:uid="{00000000-0010-0000-0804-000001000000}" uniqueName="P1080013">
      <xmlPr mapId="1" xpath="/GFI-IZD-POD/IPK-GFI-IZD-POD_1000344/P1080013" xmlDataType="decimal"/>
    </xmlCellPr>
  </singleXmlCell>
  <singleXmlCell id="1059" xr6:uid="{00000000-000C-0000-FFFF-FFFF09040000}" r="N36" connectionId="0">
    <xmlCellPr id="1" xr6:uid="{00000000-0010-0000-0904-000001000000}" uniqueName="P1080014">
      <xmlPr mapId="1" xpath="/GFI-IZD-POD/IPK-GFI-IZD-POD_1000344/P1080014" xmlDataType="decimal"/>
    </xmlCellPr>
  </singleXmlCell>
  <singleXmlCell id="1060" xr6:uid="{00000000-000C-0000-FFFF-FFFF0A040000}" r="O36" connectionId="0">
    <xmlCellPr id="1" xr6:uid="{00000000-0010-0000-0A04-000001000000}" uniqueName="P1080015">
      <xmlPr mapId="1" xpath="/GFI-IZD-POD/IPK-GFI-IZD-POD_1000344/P1080015" xmlDataType="decimal"/>
    </xmlCellPr>
  </singleXmlCell>
  <singleXmlCell id="1062" xr6:uid="{00000000-000C-0000-FFFF-FFFF0B040000}" r="P36" connectionId="0">
    <xmlCellPr id="1" xr6:uid="{00000000-0010-0000-0B04-000001000000}" uniqueName="P1082194">
      <xmlPr mapId="1" xpath="/GFI-IZD-POD/IPK-GFI-IZD-POD_1000344/P1082194" xmlDataType="decimal"/>
    </xmlCellPr>
  </singleXmlCell>
  <singleXmlCell id="1063" xr6:uid="{00000000-000C-0000-FFFF-FFFF0C040000}" r="Q36" connectionId="0">
    <xmlCellPr id="1" xr6:uid="{00000000-0010-0000-0C04-000001000000}" uniqueName="P1082195">
      <xmlPr mapId="1" xpath="/GFI-IZD-POD/IPK-GFI-IZD-POD_1000344/P1082195" xmlDataType="decimal"/>
    </xmlCellPr>
  </singleXmlCell>
  <singleXmlCell id="1064" xr6:uid="{00000000-000C-0000-FFFF-FFFF0D040000}" r="R36" connectionId="0">
    <xmlCellPr id="1" xr6:uid="{00000000-0010-0000-0D04-000001000000}" uniqueName="P1082196">
      <xmlPr mapId="1" xpath="/GFI-IZD-POD/IPK-GFI-IZD-POD_1000344/P1082196" xmlDataType="decimal"/>
    </xmlCellPr>
  </singleXmlCell>
  <singleXmlCell id="1065" xr6:uid="{00000000-000C-0000-FFFF-FFFF0E040000}" r="U36" connectionId="0">
    <xmlCellPr id="1" xr6:uid="{00000000-0010-0000-0E04-000001000000}" uniqueName="P1082197">
      <xmlPr mapId="1" xpath="/GFI-IZD-POD/IPK-GFI-IZD-POD_1000344/P1082197" xmlDataType="decimal"/>
    </xmlCellPr>
  </singleXmlCell>
  <singleXmlCell id="1066" xr6:uid="{00000000-000C-0000-FFFF-FFFF0F040000}" r="V36" connectionId="0">
    <xmlCellPr id="1" xr6:uid="{00000000-0010-0000-0F04-000001000000}" uniqueName="P1082198">
      <xmlPr mapId="1" xpath="/GFI-IZD-POD/IPK-GFI-IZD-POD_1000344/P1082198" xmlDataType="decimal"/>
    </xmlCellPr>
  </singleXmlCell>
  <singleXmlCell id="1067" xr6:uid="{00000000-000C-0000-FFFF-FFFF10040000}" r="W36" connectionId="0">
    <xmlCellPr id="1" xr6:uid="{00000000-0010-0000-1004-000001000000}" uniqueName="P1082199">
      <xmlPr mapId="1" xpath="/GFI-IZD-POD/IPK-GFI-IZD-POD_1000344/P1082199" xmlDataType="decimal"/>
    </xmlCellPr>
  </singleXmlCell>
  <singleXmlCell id="1068" xr6:uid="{00000000-000C-0000-FFFF-FFFF11040000}" r="X36" connectionId="0">
    <xmlCellPr id="1" xr6:uid="{00000000-0010-0000-1104-000001000000}" uniqueName="P1082200">
      <xmlPr mapId="1" xpath="/GFI-IZD-POD/IPK-GFI-IZD-POD_1000344/P1082200" xmlDataType="decimal"/>
    </xmlCellPr>
  </singleXmlCell>
  <singleXmlCell id="1069" xr6:uid="{00000000-000C-0000-FFFF-FFFF12040000}" r="Y36" connectionId="0">
    <xmlCellPr id="1" xr6:uid="{00000000-0010-0000-1204-000001000000}" uniqueName="P1082201">
      <xmlPr mapId="1" xpath="/GFI-IZD-POD/IPK-GFI-IZD-POD_1000344/P1082201" xmlDataType="decimal"/>
    </xmlCellPr>
  </singleXmlCell>
  <singleXmlCell id="1070" xr6:uid="{00000000-000C-0000-FFFF-FFFF13040000}" r="H37" connectionId="0">
    <xmlCellPr id="1" xr6:uid="{00000000-0010-0000-1304-000001000000}" uniqueName="P1080016">
      <xmlPr mapId="1" xpath="/GFI-IZD-POD/IPK-GFI-IZD-POD_1000344/P1080016" xmlDataType="decimal"/>
    </xmlCellPr>
  </singleXmlCell>
  <singleXmlCell id="1071" xr6:uid="{00000000-000C-0000-FFFF-FFFF14040000}" r="I37" connectionId="0">
    <xmlCellPr id="1" xr6:uid="{00000000-0010-0000-1404-000001000000}" uniqueName="P1080017">
      <xmlPr mapId="1" xpath="/GFI-IZD-POD/IPK-GFI-IZD-POD_1000344/P1080017" xmlDataType="decimal"/>
    </xmlCellPr>
  </singleXmlCell>
  <singleXmlCell id="1072" xr6:uid="{00000000-000C-0000-FFFF-FFFF15040000}" r="J37" connectionId="0">
    <xmlCellPr id="1" xr6:uid="{00000000-0010-0000-1504-000001000000}" uniqueName="P1080018">
      <xmlPr mapId="1" xpath="/GFI-IZD-POD/IPK-GFI-IZD-POD_1000344/P1080018" xmlDataType="decimal"/>
    </xmlCellPr>
  </singleXmlCell>
  <singleXmlCell id="1073" xr6:uid="{00000000-000C-0000-FFFF-FFFF16040000}" r="K37" connectionId="0">
    <xmlCellPr id="1" xr6:uid="{00000000-0010-0000-1604-000001000000}" uniqueName="P1080019">
      <xmlPr mapId="1" xpath="/GFI-IZD-POD/IPK-GFI-IZD-POD_1000344/P1080019" xmlDataType="decimal"/>
    </xmlCellPr>
  </singleXmlCell>
  <singleXmlCell id="1074" xr6:uid="{00000000-000C-0000-FFFF-FFFF17040000}" r="L37" connectionId="0">
    <xmlCellPr id="1" xr6:uid="{00000000-0010-0000-1704-000001000000}" uniqueName="P1080020">
      <xmlPr mapId="1" xpath="/GFI-IZD-POD/IPK-GFI-IZD-POD_1000344/P1080020" xmlDataType="decimal"/>
    </xmlCellPr>
  </singleXmlCell>
  <singleXmlCell id="1075" xr6:uid="{00000000-000C-0000-FFFF-FFFF18040000}" r="M37" connectionId="0">
    <xmlCellPr id="1" xr6:uid="{00000000-0010-0000-1804-000001000000}" uniqueName="P1080021">
      <xmlPr mapId="1" xpath="/GFI-IZD-POD/IPK-GFI-IZD-POD_1000344/P1080021" xmlDataType="decimal"/>
    </xmlCellPr>
  </singleXmlCell>
  <singleXmlCell id="1076" xr6:uid="{00000000-000C-0000-FFFF-FFFF19040000}" r="N37" connectionId="0">
    <xmlCellPr id="1" xr6:uid="{00000000-0010-0000-1904-000001000000}" uniqueName="P1080022">
      <xmlPr mapId="1" xpath="/GFI-IZD-POD/IPK-GFI-IZD-POD_1000344/P1080022" xmlDataType="decimal"/>
    </xmlCellPr>
  </singleXmlCell>
  <singleXmlCell id="1077" xr6:uid="{00000000-000C-0000-FFFF-FFFF1A040000}" r="O37" connectionId="0">
    <xmlCellPr id="1" xr6:uid="{00000000-0010-0000-1A04-000001000000}" uniqueName="P1080023">
      <xmlPr mapId="1" xpath="/GFI-IZD-POD/IPK-GFI-IZD-POD_1000344/P1080023" xmlDataType="decimal"/>
    </xmlCellPr>
  </singleXmlCell>
  <singleXmlCell id="1078" xr6:uid="{00000000-000C-0000-FFFF-FFFF1B040000}" r="P37" connectionId="0">
    <xmlCellPr id="1" xr6:uid="{00000000-0010-0000-1B04-000001000000}" uniqueName="P1082202">
      <xmlPr mapId="1" xpath="/GFI-IZD-POD/IPK-GFI-IZD-POD_1000344/P1082202" xmlDataType="decimal"/>
    </xmlCellPr>
  </singleXmlCell>
  <singleXmlCell id="1079" xr6:uid="{00000000-000C-0000-FFFF-FFFF1C040000}" r="Q37" connectionId="0">
    <xmlCellPr id="1" xr6:uid="{00000000-0010-0000-1C04-000001000000}" uniqueName="P1082203">
      <xmlPr mapId="1" xpath="/GFI-IZD-POD/IPK-GFI-IZD-POD_1000344/P1082203" xmlDataType="decimal"/>
    </xmlCellPr>
  </singleXmlCell>
  <singleXmlCell id="1080" xr6:uid="{00000000-000C-0000-FFFF-FFFF1D040000}" r="R37" connectionId="0">
    <xmlCellPr id="1" xr6:uid="{00000000-0010-0000-1D04-000001000000}" uniqueName="P1082204">
      <xmlPr mapId="1" xpath="/GFI-IZD-POD/IPK-GFI-IZD-POD_1000344/P1082204" xmlDataType="decimal"/>
    </xmlCellPr>
  </singleXmlCell>
  <singleXmlCell id="1081" xr6:uid="{00000000-000C-0000-FFFF-FFFF1E040000}" r="U37" connectionId="0">
    <xmlCellPr id="1" xr6:uid="{00000000-0010-0000-1E04-000001000000}" uniqueName="P1082205">
      <xmlPr mapId="1" xpath="/GFI-IZD-POD/IPK-GFI-IZD-POD_1000344/P1082205" xmlDataType="decimal"/>
    </xmlCellPr>
  </singleXmlCell>
  <singleXmlCell id="1082" xr6:uid="{00000000-000C-0000-FFFF-FFFF1F040000}" r="V37" connectionId="0">
    <xmlCellPr id="1" xr6:uid="{00000000-0010-0000-1F04-000001000000}" uniqueName="P1082206">
      <xmlPr mapId="1" xpath="/GFI-IZD-POD/IPK-GFI-IZD-POD_1000344/P1082206" xmlDataType="decimal"/>
    </xmlCellPr>
  </singleXmlCell>
  <singleXmlCell id="1083" xr6:uid="{00000000-000C-0000-FFFF-FFFF20040000}" r="W37" connectionId="0">
    <xmlCellPr id="1" xr6:uid="{00000000-0010-0000-2004-000001000000}" uniqueName="P1082207">
      <xmlPr mapId="1" xpath="/GFI-IZD-POD/IPK-GFI-IZD-POD_1000344/P1082207" xmlDataType="decimal"/>
    </xmlCellPr>
  </singleXmlCell>
  <singleXmlCell id="1084" xr6:uid="{00000000-000C-0000-FFFF-FFFF21040000}" r="X37" connectionId="0">
    <xmlCellPr id="1" xr6:uid="{00000000-0010-0000-2104-000001000000}" uniqueName="P1082208">
      <xmlPr mapId="1" xpath="/GFI-IZD-POD/IPK-GFI-IZD-POD_1000344/P1082208" xmlDataType="decimal"/>
    </xmlCellPr>
  </singleXmlCell>
  <singleXmlCell id="1085" xr6:uid="{00000000-000C-0000-FFFF-FFFF22040000}" r="Y37" connectionId="0">
    <xmlCellPr id="1" xr6:uid="{00000000-0010-0000-2204-000001000000}" uniqueName="P1082209">
      <xmlPr mapId="1" xpath="/GFI-IZD-POD/IPK-GFI-IZD-POD_1000344/P1082209" xmlDataType="decimal"/>
    </xmlCellPr>
  </singleXmlCell>
  <singleXmlCell id="1086" xr6:uid="{00000000-000C-0000-FFFF-FFFF23040000}" r="H38" connectionId="0">
    <xmlCellPr id="1" xr6:uid="{00000000-0010-0000-2304-000001000000}" uniqueName="P1080024">
      <xmlPr mapId="1" xpath="/GFI-IZD-POD/IPK-GFI-IZD-POD_1000344/P1080024" xmlDataType="decimal"/>
    </xmlCellPr>
  </singleXmlCell>
  <singleXmlCell id="1087" xr6:uid="{00000000-000C-0000-FFFF-FFFF24040000}" r="I38" connectionId="0">
    <xmlCellPr id="1" xr6:uid="{00000000-0010-0000-2404-000001000000}" uniqueName="P1080025">
      <xmlPr mapId="1" xpath="/GFI-IZD-POD/IPK-GFI-IZD-POD_1000344/P1080025" xmlDataType="decimal"/>
    </xmlCellPr>
  </singleXmlCell>
  <singleXmlCell id="1088" xr6:uid="{00000000-000C-0000-FFFF-FFFF25040000}" r="J38" connectionId="0">
    <xmlCellPr id="1" xr6:uid="{00000000-0010-0000-2504-000001000000}" uniqueName="P1080026">
      <xmlPr mapId="1" xpath="/GFI-IZD-POD/IPK-GFI-IZD-POD_1000344/P1080026" xmlDataType="decimal"/>
    </xmlCellPr>
  </singleXmlCell>
  <singleXmlCell id="1089" xr6:uid="{00000000-000C-0000-FFFF-FFFF26040000}" r="K38" connectionId="0">
    <xmlCellPr id="1" xr6:uid="{00000000-0010-0000-2604-000001000000}" uniqueName="P1080027">
      <xmlPr mapId="1" xpath="/GFI-IZD-POD/IPK-GFI-IZD-POD_1000344/P1080027" xmlDataType="decimal"/>
    </xmlCellPr>
  </singleXmlCell>
  <singleXmlCell id="1090" xr6:uid="{00000000-000C-0000-FFFF-FFFF27040000}" r="L38" connectionId="0">
    <xmlCellPr id="1" xr6:uid="{00000000-0010-0000-2704-000001000000}" uniqueName="P1080028">
      <xmlPr mapId="1" xpath="/GFI-IZD-POD/IPK-GFI-IZD-POD_1000344/P1080028" xmlDataType="decimal"/>
    </xmlCellPr>
  </singleXmlCell>
  <singleXmlCell id="1091" xr6:uid="{00000000-000C-0000-FFFF-FFFF28040000}" r="M38" connectionId="0">
    <xmlCellPr id="1" xr6:uid="{00000000-0010-0000-2804-000001000000}" uniqueName="P1080029">
      <xmlPr mapId="1" xpath="/GFI-IZD-POD/IPK-GFI-IZD-POD_1000344/P1080029" xmlDataType="decimal"/>
    </xmlCellPr>
  </singleXmlCell>
  <singleXmlCell id="1092" xr6:uid="{00000000-000C-0000-FFFF-FFFF29040000}" r="N38" connectionId="0">
    <xmlCellPr id="1" xr6:uid="{00000000-0010-0000-2904-000001000000}" uniqueName="P1080030">
      <xmlPr mapId="1" xpath="/GFI-IZD-POD/IPK-GFI-IZD-POD_1000344/P1080030" xmlDataType="decimal"/>
    </xmlCellPr>
  </singleXmlCell>
  <singleXmlCell id="1093" xr6:uid="{00000000-000C-0000-FFFF-FFFF2A040000}" r="O38" connectionId="0">
    <xmlCellPr id="1" xr6:uid="{00000000-0010-0000-2A04-000001000000}" uniqueName="P1080031">
      <xmlPr mapId="1" xpath="/GFI-IZD-POD/IPK-GFI-IZD-POD_1000344/P1080031" xmlDataType="decimal"/>
    </xmlCellPr>
  </singleXmlCell>
  <singleXmlCell id="1094" xr6:uid="{00000000-000C-0000-FFFF-FFFF2B040000}" r="P38" connectionId="0">
    <xmlCellPr id="1" xr6:uid="{00000000-0010-0000-2B04-000001000000}" uniqueName="P1082210">
      <xmlPr mapId="1" xpath="/GFI-IZD-POD/IPK-GFI-IZD-POD_1000344/P1082210" xmlDataType="decimal"/>
    </xmlCellPr>
  </singleXmlCell>
  <singleXmlCell id="1095" xr6:uid="{00000000-000C-0000-FFFF-FFFF2C040000}" r="Q38" connectionId="0">
    <xmlCellPr id="1" xr6:uid="{00000000-0010-0000-2C04-000001000000}" uniqueName="P1082211">
      <xmlPr mapId="1" xpath="/GFI-IZD-POD/IPK-GFI-IZD-POD_1000344/P1082211" xmlDataType="decimal"/>
    </xmlCellPr>
  </singleXmlCell>
  <singleXmlCell id="1096" xr6:uid="{00000000-000C-0000-FFFF-FFFF2D040000}" r="R38" connectionId="0">
    <xmlCellPr id="1" xr6:uid="{00000000-0010-0000-2D04-000001000000}" uniqueName="P1082212">
      <xmlPr mapId="1" xpath="/GFI-IZD-POD/IPK-GFI-IZD-POD_1000344/P1082212" xmlDataType="decimal"/>
    </xmlCellPr>
  </singleXmlCell>
  <singleXmlCell id="1097" xr6:uid="{00000000-000C-0000-FFFF-FFFF2E040000}" r="U38" connectionId="0">
    <xmlCellPr id="1" xr6:uid="{00000000-0010-0000-2E04-000001000000}" uniqueName="P1082213">
      <xmlPr mapId="1" xpath="/GFI-IZD-POD/IPK-GFI-IZD-POD_1000344/P1082213" xmlDataType="decimal"/>
    </xmlCellPr>
  </singleXmlCell>
  <singleXmlCell id="1098" xr6:uid="{00000000-000C-0000-FFFF-FFFF2F040000}" r="V38" connectionId="0">
    <xmlCellPr id="1" xr6:uid="{00000000-0010-0000-2F04-000001000000}" uniqueName="P1082214">
      <xmlPr mapId="1" xpath="/GFI-IZD-POD/IPK-GFI-IZD-POD_1000344/P1082214" xmlDataType="decimal"/>
    </xmlCellPr>
  </singleXmlCell>
  <singleXmlCell id="1099" xr6:uid="{00000000-000C-0000-FFFF-FFFF30040000}" r="W38" connectionId="0">
    <xmlCellPr id="1" xr6:uid="{00000000-0010-0000-3004-000001000000}" uniqueName="P1082215">
      <xmlPr mapId="1" xpath="/GFI-IZD-POD/IPK-GFI-IZD-POD_1000344/P1082215" xmlDataType="decimal"/>
    </xmlCellPr>
  </singleXmlCell>
  <singleXmlCell id="1100" xr6:uid="{00000000-000C-0000-FFFF-FFFF31040000}" r="X38" connectionId="0">
    <xmlCellPr id="1" xr6:uid="{00000000-0010-0000-3104-000001000000}" uniqueName="P1082216">
      <xmlPr mapId="1" xpath="/GFI-IZD-POD/IPK-GFI-IZD-POD_1000344/P1082216" xmlDataType="decimal"/>
    </xmlCellPr>
  </singleXmlCell>
  <singleXmlCell id="1101" xr6:uid="{00000000-000C-0000-FFFF-FFFF32040000}" r="Y38" connectionId="0">
    <xmlCellPr id="1" xr6:uid="{00000000-0010-0000-3204-000001000000}" uniqueName="P1082217">
      <xmlPr mapId="1" xpath="/GFI-IZD-POD/IPK-GFI-IZD-POD_1000344/P1082217" xmlDataType="decimal"/>
    </xmlCellPr>
  </singleXmlCell>
  <singleXmlCell id="1102" xr6:uid="{00000000-000C-0000-FFFF-FFFF33040000}" r="H39" connectionId="0">
    <xmlCellPr id="1" xr6:uid="{00000000-0010-0000-3304-000001000000}" uniqueName="P1080032">
      <xmlPr mapId="1" xpath="/GFI-IZD-POD/IPK-GFI-IZD-POD_1000344/P1080032" xmlDataType="decimal"/>
    </xmlCellPr>
  </singleXmlCell>
  <singleXmlCell id="1103" xr6:uid="{00000000-000C-0000-FFFF-FFFF34040000}" r="I39" connectionId="0">
    <xmlCellPr id="1" xr6:uid="{00000000-0010-0000-3404-000001000000}" uniqueName="P1080033">
      <xmlPr mapId="1" xpath="/GFI-IZD-POD/IPK-GFI-IZD-POD_1000344/P1080033" xmlDataType="decimal"/>
    </xmlCellPr>
  </singleXmlCell>
  <singleXmlCell id="1104" xr6:uid="{00000000-000C-0000-FFFF-FFFF35040000}" r="J39" connectionId="0">
    <xmlCellPr id="1" xr6:uid="{00000000-0010-0000-3504-000001000000}" uniqueName="P1080034">
      <xmlPr mapId="1" xpath="/GFI-IZD-POD/IPK-GFI-IZD-POD_1000344/P1080034" xmlDataType="decimal"/>
    </xmlCellPr>
  </singleXmlCell>
  <singleXmlCell id="1105" xr6:uid="{00000000-000C-0000-FFFF-FFFF36040000}" r="K39" connectionId="0">
    <xmlCellPr id="1" xr6:uid="{00000000-0010-0000-3604-000001000000}" uniqueName="P1080035">
      <xmlPr mapId="1" xpath="/GFI-IZD-POD/IPK-GFI-IZD-POD_1000344/P1080035" xmlDataType="decimal"/>
    </xmlCellPr>
  </singleXmlCell>
  <singleXmlCell id="1106" xr6:uid="{00000000-000C-0000-FFFF-FFFF37040000}" r="L39" connectionId="0">
    <xmlCellPr id="1" xr6:uid="{00000000-0010-0000-3704-000001000000}" uniqueName="P1080036">
      <xmlPr mapId="1" xpath="/GFI-IZD-POD/IPK-GFI-IZD-POD_1000344/P1080036" xmlDataType="decimal"/>
    </xmlCellPr>
  </singleXmlCell>
  <singleXmlCell id="1107" xr6:uid="{00000000-000C-0000-FFFF-FFFF38040000}" r="M39" connectionId="0">
    <xmlCellPr id="1" xr6:uid="{00000000-0010-0000-3804-000001000000}" uniqueName="P1080037">
      <xmlPr mapId="1" xpath="/GFI-IZD-POD/IPK-GFI-IZD-POD_1000344/P1080037" xmlDataType="decimal"/>
    </xmlCellPr>
  </singleXmlCell>
  <singleXmlCell id="1108" xr6:uid="{00000000-000C-0000-FFFF-FFFF39040000}" r="N39" connectionId="0">
    <xmlCellPr id="1" xr6:uid="{00000000-0010-0000-3904-000001000000}" uniqueName="P1080038">
      <xmlPr mapId="1" xpath="/GFI-IZD-POD/IPK-GFI-IZD-POD_1000344/P1080038" xmlDataType="decimal"/>
    </xmlCellPr>
  </singleXmlCell>
  <singleXmlCell id="1109" xr6:uid="{00000000-000C-0000-FFFF-FFFF3A040000}" r="O39" connectionId="0">
    <xmlCellPr id="1" xr6:uid="{00000000-0010-0000-3A04-000001000000}" uniqueName="P1080039">
      <xmlPr mapId="1" xpath="/GFI-IZD-POD/IPK-GFI-IZD-POD_1000344/P1080039" xmlDataType="decimal"/>
    </xmlCellPr>
  </singleXmlCell>
  <singleXmlCell id="1110" xr6:uid="{00000000-000C-0000-FFFF-FFFF3B040000}" r="P39" connectionId="0">
    <xmlCellPr id="1" xr6:uid="{00000000-0010-0000-3B04-000001000000}" uniqueName="P1082220">
      <xmlPr mapId="1" xpath="/GFI-IZD-POD/IPK-GFI-IZD-POD_1000344/P1082220" xmlDataType="decimal"/>
    </xmlCellPr>
  </singleXmlCell>
  <singleXmlCell id="1111" xr6:uid="{00000000-000C-0000-FFFF-FFFF3C040000}" r="Q39" connectionId="0">
    <xmlCellPr id="1" xr6:uid="{00000000-0010-0000-3C04-000001000000}" uniqueName="P1082222">
      <xmlPr mapId="1" xpath="/GFI-IZD-POD/IPK-GFI-IZD-POD_1000344/P1082222" xmlDataType="decimal"/>
    </xmlCellPr>
  </singleXmlCell>
  <singleXmlCell id="1112" xr6:uid="{00000000-000C-0000-FFFF-FFFF3D040000}" r="R39" connectionId="0">
    <xmlCellPr id="1" xr6:uid="{00000000-0010-0000-3D04-000001000000}" uniqueName="P1082224">
      <xmlPr mapId="1" xpath="/GFI-IZD-POD/IPK-GFI-IZD-POD_1000344/P1082224" xmlDataType="decimal"/>
    </xmlCellPr>
  </singleXmlCell>
  <singleXmlCell id="1113" xr6:uid="{00000000-000C-0000-FFFF-FFFF3E040000}" r="U39" connectionId="0">
    <xmlCellPr id="1" xr6:uid="{00000000-0010-0000-3E04-000001000000}" uniqueName="P1082225">
      <xmlPr mapId="1" xpath="/GFI-IZD-POD/IPK-GFI-IZD-POD_1000344/P1082225" xmlDataType="decimal"/>
    </xmlCellPr>
  </singleXmlCell>
  <singleXmlCell id="1114" xr6:uid="{00000000-000C-0000-FFFF-FFFF3F040000}" r="V39" connectionId="0">
    <xmlCellPr id="1" xr6:uid="{00000000-0010-0000-3F04-000001000000}" uniqueName="P1082227">
      <xmlPr mapId="1" xpath="/GFI-IZD-POD/IPK-GFI-IZD-POD_1000344/P1082227" xmlDataType="decimal"/>
    </xmlCellPr>
  </singleXmlCell>
  <singleXmlCell id="1115" xr6:uid="{00000000-000C-0000-FFFF-FFFF40040000}" r="W39" connectionId="0">
    <xmlCellPr id="1" xr6:uid="{00000000-0010-0000-4004-000001000000}" uniqueName="P1082229">
      <xmlPr mapId="1" xpath="/GFI-IZD-POD/IPK-GFI-IZD-POD_1000344/P1082229" xmlDataType="decimal"/>
    </xmlCellPr>
  </singleXmlCell>
  <singleXmlCell id="1116" xr6:uid="{00000000-000C-0000-FFFF-FFFF41040000}" r="X39" connectionId="0">
    <xmlCellPr id="1" xr6:uid="{00000000-0010-0000-4104-000001000000}" uniqueName="P1082232">
      <xmlPr mapId="1" xpath="/GFI-IZD-POD/IPK-GFI-IZD-POD_1000344/P1082232" xmlDataType="decimal"/>
    </xmlCellPr>
  </singleXmlCell>
  <singleXmlCell id="1117" xr6:uid="{00000000-000C-0000-FFFF-FFFF42040000}" r="Y39" connectionId="0">
    <xmlCellPr id="1" xr6:uid="{00000000-0010-0000-4204-000001000000}" uniqueName="P1082234">
      <xmlPr mapId="1" xpath="/GFI-IZD-POD/IPK-GFI-IZD-POD_1000344/P1082234" xmlDataType="decimal"/>
    </xmlCellPr>
  </singleXmlCell>
  <singleXmlCell id="1118" xr6:uid="{00000000-000C-0000-FFFF-FFFF43040000}" r="H40" connectionId="0">
    <xmlCellPr id="1" xr6:uid="{00000000-0010-0000-4304-000001000000}" uniqueName="P1080040">
      <xmlPr mapId="1" xpath="/GFI-IZD-POD/IPK-GFI-IZD-POD_1000344/P1080040" xmlDataType="decimal"/>
    </xmlCellPr>
  </singleXmlCell>
  <singleXmlCell id="1119" xr6:uid="{00000000-000C-0000-FFFF-FFFF44040000}" r="I40" connectionId="0">
    <xmlCellPr id="1" xr6:uid="{00000000-0010-0000-4404-000001000000}" uniqueName="P1080041">
      <xmlPr mapId="1" xpath="/GFI-IZD-POD/IPK-GFI-IZD-POD_1000344/P1080041" xmlDataType="decimal"/>
    </xmlCellPr>
  </singleXmlCell>
  <singleXmlCell id="1120" xr6:uid="{00000000-000C-0000-FFFF-FFFF45040000}" r="J40" connectionId="0">
    <xmlCellPr id="1" xr6:uid="{00000000-0010-0000-4504-000001000000}" uniqueName="P1080042">
      <xmlPr mapId="1" xpath="/GFI-IZD-POD/IPK-GFI-IZD-POD_1000344/P1080042" xmlDataType="decimal"/>
    </xmlCellPr>
  </singleXmlCell>
  <singleXmlCell id="1121" xr6:uid="{00000000-000C-0000-FFFF-FFFF46040000}" r="K40" connectionId="0">
    <xmlCellPr id="1" xr6:uid="{00000000-0010-0000-4604-000001000000}" uniqueName="P1080043">
      <xmlPr mapId="1" xpath="/GFI-IZD-POD/IPK-GFI-IZD-POD_1000344/P1080043" xmlDataType="decimal"/>
    </xmlCellPr>
  </singleXmlCell>
  <singleXmlCell id="1122" xr6:uid="{00000000-000C-0000-FFFF-FFFF47040000}" r="L40" connectionId="0">
    <xmlCellPr id="1" xr6:uid="{00000000-0010-0000-4704-000001000000}" uniqueName="P1080044">
      <xmlPr mapId="1" xpath="/GFI-IZD-POD/IPK-GFI-IZD-POD_1000344/P1080044" xmlDataType="decimal"/>
    </xmlCellPr>
  </singleXmlCell>
  <singleXmlCell id="1123" xr6:uid="{00000000-000C-0000-FFFF-FFFF48040000}" r="M40" connectionId="0">
    <xmlCellPr id="1" xr6:uid="{00000000-0010-0000-4804-000001000000}" uniqueName="P1080045">
      <xmlPr mapId="1" xpath="/GFI-IZD-POD/IPK-GFI-IZD-POD_1000344/P1080045" xmlDataType="decimal"/>
    </xmlCellPr>
  </singleXmlCell>
  <singleXmlCell id="1124" xr6:uid="{00000000-000C-0000-FFFF-FFFF49040000}" r="N40" connectionId="0">
    <xmlCellPr id="1" xr6:uid="{00000000-0010-0000-4904-000001000000}" uniqueName="P1080046">
      <xmlPr mapId="1" xpath="/GFI-IZD-POD/IPK-GFI-IZD-POD_1000344/P1080046" xmlDataType="decimal"/>
    </xmlCellPr>
  </singleXmlCell>
  <singleXmlCell id="1125" xr6:uid="{00000000-000C-0000-FFFF-FFFF4A040000}" r="O40" connectionId="0">
    <xmlCellPr id="1" xr6:uid="{00000000-0010-0000-4A04-000001000000}" uniqueName="P1080047">
      <xmlPr mapId="1" xpath="/GFI-IZD-POD/IPK-GFI-IZD-POD_1000344/P1080047" xmlDataType="decimal"/>
    </xmlCellPr>
  </singleXmlCell>
  <singleXmlCell id="1126" xr6:uid="{00000000-000C-0000-FFFF-FFFF4B040000}" r="P40" connectionId="0">
    <xmlCellPr id="1" xr6:uid="{00000000-0010-0000-4B04-000001000000}" uniqueName="P1082236">
      <xmlPr mapId="1" xpath="/GFI-IZD-POD/IPK-GFI-IZD-POD_1000344/P1082236" xmlDataType="decimal"/>
    </xmlCellPr>
  </singleXmlCell>
  <singleXmlCell id="1127" xr6:uid="{00000000-000C-0000-FFFF-FFFF4C040000}" r="Q40" connectionId="0">
    <xmlCellPr id="1" xr6:uid="{00000000-0010-0000-4C04-000001000000}" uniqueName="P1082248">
      <xmlPr mapId="1" xpath="/GFI-IZD-POD/IPK-GFI-IZD-POD_1000344/P1082248" xmlDataType="decimal"/>
    </xmlCellPr>
  </singleXmlCell>
  <singleXmlCell id="1128" xr6:uid="{00000000-000C-0000-FFFF-FFFF4D040000}" r="R40" connectionId="0">
    <xmlCellPr id="1" xr6:uid="{00000000-0010-0000-4D04-000001000000}" uniqueName="P1082250">
      <xmlPr mapId="1" xpath="/GFI-IZD-POD/IPK-GFI-IZD-POD_1000344/P1082250" xmlDataType="decimal"/>
    </xmlCellPr>
  </singleXmlCell>
  <singleXmlCell id="1129" xr6:uid="{00000000-000C-0000-FFFF-FFFF4E040000}" r="U40" connectionId="0">
    <xmlCellPr id="1" xr6:uid="{00000000-0010-0000-4E04-000001000000}" uniqueName="P1082252">
      <xmlPr mapId="1" xpath="/GFI-IZD-POD/IPK-GFI-IZD-POD_1000344/P1082252" xmlDataType="decimal"/>
    </xmlCellPr>
  </singleXmlCell>
  <singleXmlCell id="1130" xr6:uid="{00000000-000C-0000-FFFF-FFFF4F040000}" r="V40" connectionId="0">
    <xmlCellPr id="1" xr6:uid="{00000000-0010-0000-4F04-000001000000}" uniqueName="P1082254">
      <xmlPr mapId="1" xpath="/GFI-IZD-POD/IPK-GFI-IZD-POD_1000344/P1082254" xmlDataType="decimal"/>
    </xmlCellPr>
  </singleXmlCell>
  <singleXmlCell id="1131" xr6:uid="{00000000-000C-0000-FFFF-FFFF50040000}" r="W40" connectionId="0">
    <xmlCellPr id="1" xr6:uid="{00000000-0010-0000-5004-000001000000}" uniqueName="P1082256">
      <xmlPr mapId="1" xpath="/GFI-IZD-POD/IPK-GFI-IZD-POD_1000344/P1082256" xmlDataType="decimal"/>
    </xmlCellPr>
  </singleXmlCell>
  <singleXmlCell id="1132" xr6:uid="{00000000-000C-0000-FFFF-FFFF51040000}" r="X40" connectionId="0">
    <xmlCellPr id="1" xr6:uid="{00000000-0010-0000-5104-000001000000}" uniqueName="P1082257">
      <xmlPr mapId="1" xpath="/GFI-IZD-POD/IPK-GFI-IZD-POD_1000344/P1082257" xmlDataType="decimal"/>
    </xmlCellPr>
  </singleXmlCell>
  <singleXmlCell id="1133" xr6:uid="{00000000-000C-0000-FFFF-FFFF52040000}" r="Y40" connectionId="0">
    <xmlCellPr id="1" xr6:uid="{00000000-0010-0000-5204-000001000000}" uniqueName="P1082259">
      <xmlPr mapId="1" xpath="/GFI-IZD-POD/IPK-GFI-IZD-POD_1000344/P1082259" xmlDataType="decimal"/>
    </xmlCellPr>
  </singleXmlCell>
  <singleXmlCell id="1134" xr6:uid="{00000000-000C-0000-FFFF-FFFF53040000}" r="H41" connectionId="0">
    <xmlCellPr id="1" xr6:uid="{00000000-0010-0000-5304-000001000000}" uniqueName="P1080048">
      <xmlPr mapId="1" xpath="/GFI-IZD-POD/IPK-GFI-IZD-POD_1000344/P1080048" xmlDataType="decimal"/>
    </xmlCellPr>
  </singleXmlCell>
  <singleXmlCell id="1135" xr6:uid="{00000000-000C-0000-FFFF-FFFF54040000}" r="I41" connectionId="0">
    <xmlCellPr id="1" xr6:uid="{00000000-0010-0000-5404-000001000000}" uniqueName="P1080049">
      <xmlPr mapId="1" xpath="/GFI-IZD-POD/IPK-GFI-IZD-POD_1000344/P1080049" xmlDataType="decimal"/>
    </xmlCellPr>
  </singleXmlCell>
  <singleXmlCell id="1136" xr6:uid="{00000000-000C-0000-FFFF-FFFF55040000}" r="J41" connectionId="0">
    <xmlCellPr id="1" xr6:uid="{00000000-0010-0000-5504-000001000000}" uniqueName="P1080050">
      <xmlPr mapId="1" xpath="/GFI-IZD-POD/IPK-GFI-IZD-POD_1000344/P1080050" xmlDataType="decimal"/>
    </xmlCellPr>
  </singleXmlCell>
  <singleXmlCell id="1137" xr6:uid="{00000000-000C-0000-FFFF-FFFF56040000}" r="K41" connectionId="0">
    <xmlCellPr id="1" xr6:uid="{00000000-0010-0000-5604-000001000000}" uniqueName="P1080051">
      <xmlPr mapId="1" xpath="/GFI-IZD-POD/IPK-GFI-IZD-POD_1000344/P1080051" xmlDataType="decimal"/>
    </xmlCellPr>
  </singleXmlCell>
  <singleXmlCell id="1138" xr6:uid="{00000000-000C-0000-FFFF-FFFF57040000}" r="L41" connectionId="0">
    <xmlCellPr id="1" xr6:uid="{00000000-0010-0000-5704-000001000000}" uniqueName="P1080052">
      <xmlPr mapId="1" xpath="/GFI-IZD-POD/IPK-GFI-IZD-POD_1000344/P1080052" xmlDataType="decimal"/>
    </xmlCellPr>
  </singleXmlCell>
  <singleXmlCell id="1139" xr6:uid="{00000000-000C-0000-FFFF-FFFF58040000}" r="M41" connectionId="0">
    <xmlCellPr id="1" xr6:uid="{00000000-0010-0000-5804-000001000000}" uniqueName="P1080053">
      <xmlPr mapId="1" xpath="/GFI-IZD-POD/IPK-GFI-IZD-POD_1000344/P1080053" xmlDataType="decimal"/>
    </xmlCellPr>
  </singleXmlCell>
  <singleXmlCell id="1140" xr6:uid="{00000000-000C-0000-FFFF-FFFF59040000}" r="N41" connectionId="0">
    <xmlCellPr id="1" xr6:uid="{00000000-0010-0000-5904-000001000000}" uniqueName="P1080054">
      <xmlPr mapId="1" xpath="/GFI-IZD-POD/IPK-GFI-IZD-POD_1000344/P1080054" xmlDataType="decimal"/>
    </xmlCellPr>
  </singleXmlCell>
  <singleXmlCell id="1141" xr6:uid="{00000000-000C-0000-FFFF-FFFF5A040000}" r="O41" connectionId="0">
    <xmlCellPr id="1" xr6:uid="{00000000-0010-0000-5A04-000001000000}" uniqueName="P1080055">
      <xmlPr mapId="1" xpath="/GFI-IZD-POD/IPK-GFI-IZD-POD_1000344/P1080055" xmlDataType="decimal"/>
    </xmlCellPr>
  </singleXmlCell>
  <singleXmlCell id="1142" xr6:uid="{00000000-000C-0000-FFFF-FFFF5B040000}" r="P41" connectionId="0">
    <xmlCellPr id="1" xr6:uid="{00000000-0010-0000-5B04-000001000000}" uniqueName="P1082260">
      <xmlPr mapId="1" xpath="/GFI-IZD-POD/IPK-GFI-IZD-POD_1000344/P1082260" xmlDataType="decimal"/>
    </xmlCellPr>
  </singleXmlCell>
  <singleXmlCell id="1143" xr6:uid="{00000000-000C-0000-FFFF-FFFF5C040000}" r="Q41" connectionId="0">
    <xmlCellPr id="1" xr6:uid="{00000000-0010-0000-5C04-000001000000}" uniqueName="P1082237">
      <xmlPr mapId="1" xpath="/GFI-IZD-POD/IPK-GFI-IZD-POD_1000344/P1082237" xmlDataType="decimal"/>
    </xmlCellPr>
  </singleXmlCell>
  <singleXmlCell id="1144" xr6:uid="{00000000-000C-0000-FFFF-FFFF5D040000}" r="R41" connectionId="0">
    <xmlCellPr id="1" xr6:uid="{00000000-0010-0000-5D04-000001000000}" uniqueName="P1082261">
      <xmlPr mapId="1" xpath="/GFI-IZD-POD/IPK-GFI-IZD-POD_1000344/P1082261" xmlDataType="decimal"/>
    </xmlCellPr>
  </singleXmlCell>
  <singleXmlCell id="1145" xr6:uid="{00000000-000C-0000-FFFF-FFFF5E040000}" r="U41" connectionId="0">
    <xmlCellPr id="1" xr6:uid="{00000000-0010-0000-5E04-000001000000}" uniqueName="P1082262">
      <xmlPr mapId="1" xpath="/GFI-IZD-POD/IPK-GFI-IZD-POD_1000344/P1082262" xmlDataType="decimal"/>
    </xmlCellPr>
  </singleXmlCell>
  <singleXmlCell id="1146" xr6:uid="{00000000-000C-0000-FFFF-FFFF5F040000}" r="V41" connectionId="0">
    <xmlCellPr id="1" xr6:uid="{00000000-0010-0000-5F04-000001000000}" uniqueName="P1082264">
      <xmlPr mapId="1" xpath="/GFI-IZD-POD/IPK-GFI-IZD-POD_1000344/P1082264" xmlDataType="decimal"/>
    </xmlCellPr>
  </singleXmlCell>
  <singleXmlCell id="1147" xr6:uid="{00000000-000C-0000-FFFF-FFFF60040000}" r="W41" connectionId="0">
    <xmlCellPr id="1" xr6:uid="{00000000-0010-0000-6004-000001000000}" uniqueName="P1082265">
      <xmlPr mapId="1" xpath="/GFI-IZD-POD/IPK-GFI-IZD-POD_1000344/P1082265" xmlDataType="decimal"/>
    </xmlCellPr>
  </singleXmlCell>
  <singleXmlCell id="1148" xr6:uid="{00000000-000C-0000-FFFF-FFFF61040000}" r="X41" connectionId="0">
    <xmlCellPr id="1" xr6:uid="{00000000-0010-0000-6104-000001000000}" uniqueName="P1082266">
      <xmlPr mapId="1" xpath="/GFI-IZD-POD/IPK-GFI-IZD-POD_1000344/P1082266" xmlDataType="decimal"/>
    </xmlCellPr>
  </singleXmlCell>
  <singleXmlCell id="1149" xr6:uid="{00000000-000C-0000-FFFF-FFFF62040000}" r="Y41" connectionId="0">
    <xmlCellPr id="1" xr6:uid="{00000000-0010-0000-6204-000001000000}" uniqueName="P1082267">
      <xmlPr mapId="1" xpath="/GFI-IZD-POD/IPK-GFI-IZD-POD_1000344/P1082267" xmlDataType="decimal"/>
    </xmlCellPr>
  </singleXmlCell>
  <singleXmlCell id="1150" xr6:uid="{00000000-000C-0000-FFFF-FFFF63040000}" r="H42" connectionId="0">
    <xmlCellPr id="1" xr6:uid="{00000000-0010-0000-6304-000001000000}" uniqueName="P1080056">
      <xmlPr mapId="1" xpath="/GFI-IZD-POD/IPK-GFI-IZD-POD_1000344/P1080056" xmlDataType="decimal"/>
    </xmlCellPr>
  </singleXmlCell>
  <singleXmlCell id="1151" xr6:uid="{00000000-000C-0000-FFFF-FFFF64040000}" r="I42" connectionId="0">
    <xmlCellPr id="1" xr6:uid="{00000000-0010-0000-6404-000001000000}" uniqueName="P1080057">
      <xmlPr mapId="1" xpath="/GFI-IZD-POD/IPK-GFI-IZD-POD_1000344/P1080057" xmlDataType="decimal"/>
    </xmlCellPr>
  </singleXmlCell>
  <singleXmlCell id="1152" xr6:uid="{00000000-000C-0000-FFFF-FFFF65040000}" r="J42" connectionId="0">
    <xmlCellPr id="1" xr6:uid="{00000000-0010-0000-6504-000001000000}" uniqueName="P1080058">
      <xmlPr mapId="1" xpath="/GFI-IZD-POD/IPK-GFI-IZD-POD_1000344/P1080058" xmlDataType="decimal"/>
    </xmlCellPr>
  </singleXmlCell>
  <singleXmlCell id="1153" xr6:uid="{00000000-000C-0000-FFFF-FFFF66040000}" r="K42" connectionId="0">
    <xmlCellPr id="1" xr6:uid="{00000000-0010-0000-6604-000001000000}" uniqueName="P1080059">
      <xmlPr mapId="1" xpath="/GFI-IZD-POD/IPK-GFI-IZD-POD_1000344/P1080059" xmlDataType="decimal"/>
    </xmlCellPr>
  </singleXmlCell>
  <singleXmlCell id="1154" xr6:uid="{00000000-000C-0000-FFFF-FFFF67040000}" r="L42" connectionId="0">
    <xmlCellPr id="1" xr6:uid="{00000000-0010-0000-6704-000001000000}" uniqueName="P1080060">
      <xmlPr mapId="1" xpath="/GFI-IZD-POD/IPK-GFI-IZD-POD_1000344/P1080060" xmlDataType="decimal"/>
    </xmlCellPr>
  </singleXmlCell>
  <singleXmlCell id="1155" xr6:uid="{00000000-000C-0000-FFFF-FFFF68040000}" r="M42" connectionId="0">
    <xmlCellPr id="1" xr6:uid="{00000000-0010-0000-6804-000001000000}" uniqueName="P1080061">
      <xmlPr mapId="1" xpath="/GFI-IZD-POD/IPK-GFI-IZD-POD_1000344/P1080061" xmlDataType="decimal"/>
    </xmlCellPr>
  </singleXmlCell>
  <singleXmlCell id="1156" xr6:uid="{00000000-000C-0000-FFFF-FFFF69040000}" r="N42" connectionId="0">
    <xmlCellPr id="1" xr6:uid="{00000000-0010-0000-6904-000001000000}" uniqueName="P1080062">
      <xmlPr mapId="1" xpath="/GFI-IZD-POD/IPK-GFI-IZD-POD_1000344/P1080062" xmlDataType="decimal"/>
    </xmlCellPr>
  </singleXmlCell>
  <singleXmlCell id="1157" xr6:uid="{00000000-000C-0000-FFFF-FFFF6A040000}" r="O42" connectionId="0">
    <xmlCellPr id="1" xr6:uid="{00000000-0010-0000-6A04-000001000000}" uniqueName="P1080063">
      <xmlPr mapId="1" xpath="/GFI-IZD-POD/IPK-GFI-IZD-POD_1000344/P1080063" xmlDataType="decimal"/>
    </xmlCellPr>
  </singleXmlCell>
  <singleXmlCell id="1158" xr6:uid="{00000000-000C-0000-FFFF-FFFF6B040000}" r="P42" connectionId="0">
    <xmlCellPr id="1" xr6:uid="{00000000-0010-0000-6B04-000001000000}" uniqueName="P1082269">
      <xmlPr mapId="1" xpath="/GFI-IZD-POD/IPK-GFI-IZD-POD_1000344/P1082269" xmlDataType="decimal"/>
    </xmlCellPr>
  </singleXmlCell>
  <singleXmlCell id="1159" xr6:uid="{00000000-000C-0000-FFFF-FFFF6C040000}" r="Q42" connectionId="0">
    <xmlCellPr id="1" xr6:uid="{00000000-0010-0000-6C04-000001000000}" uniqueName="P1082270">
      <xmlPr mapId="1" xpath="/GFI-IZD-POD/IPK-GFI-IZD-POD_1000344/P1082270" xmlDataType="decimal"/>
    </xmlCellPr>
  </singleXmlCell>
  <singleXmlCell id="1160" xr6:uid="{00000000-000C-0000-FFFF-FFFF6D040000}" r="R42" connectionId="0">
    <xmlCellPr id="1" xr6:uid="{00000000-0010-0000-6D04-000001000000}" uniqueName="P1082239">
      <xmlPr mapId="1" xpath="/GFI-IZD-POD/IPK-GFI-IZD-POD_1000344/P1082239" xmlDataType="decimal"/>
    </xmlCellPr>
  </singleXmlCell>
  <singleXmlCell id="1161" xr6:uid="{00000000-000C-0000-FFFF-FFFF6E040000}" r="U42" connectionId="0">
    <xmlCellPr id="1" xr6:uid="{00000000-0010-0000-6E04-000001000000}" uniqueName="P1082272">
      <xmlPr mapId="1" xpath="/GFI-IZD-POD/IPK-GFI-IZD-POD_1000344/P1082272" xmlDataType="decimal"/>
    </xmlCellPr>
  </singleXmlCell>
  <singleXmlCell id="1162" xr6:uid="{00000000-000C-0000-FFFF-FFFF6F040000}" r="V42" connectionId="0">
    <xmlCellPr id="1" xr6:uid="{00000000-0010-0000-6F04-000001000000}" uniqueName="P1082273">
      <xmlPr mapId="1" xpath="/GFI-IZD-POD/IPK-GFI-IZD-POD_1000344/P1082273" xmlDataType="decimal"/>
    </xmlCellPr>
  </singleXmlCell>
  <singleXmlCell id="1163" xr6:uid="{00000000-000C-0000-FFFF-FFFF70040000}" r="W42" connectionId="0">
    <xmlCellPr id="1" xr6:uid="{00000000-0010-0000-7004-000001000000}" uniqueName="P1082275">
      <xmlPr mapId="1" xpath="/GFI-IZD-POD/IPK-GFI-IZD-POD_1000344/P1082275" xmlDataType="decimal"/>
    </xmlCellPr>
  </singleXmlCell>
  <singleXmlCell id="1164" xr6:uid="{00000000-000C-0000-FFFF-FFFF71040000}" r="X42" connectionId="0">
    <xmlCellPr id="1" xr6:uid="{00000000-0010-0000-7104-000001000000}" uniqueName="P1082276">
      <xmlPr mapId="1" xpath="/GFI-IZD-POD/IPK-GFI-IZD-POD_1000344/P1082276" xmlDataType="decimal"/>
    </xmlCellPr>
  </singleXmlCell>
  <singleXmlCell id="1165" xr6:uid="{00000000-000C-0000-FFFF-FFFF72040000}" r="Y42" connectionId="0">
    <xmlCellPr id="1" xr6:uid="{00000000-0010-0000-7204-000001000000}" uniqueName="P1082277">
      <xmlPr mapId="1" xpath="/GFI-IZD-POD/IPK-GFI-IZD-POD_1000344/P1082277" xmlDataType="decimal"/>
    </xmlCellPr>
  </singleXmlCell>
  <singleXmlCell id="1166" xr6:uid="{00000000-000C-0000-FFFF-FFFF73040000}" r="H43" connectionId="0">
    <xmlCellPr id="1" xr6:uid="{00000000-0010-0000-7304-000001000000}" uniqueName="P1080064">
      <xmlPr mapId="1" xpath="/GFI-IZD-POD/IPK-GFI-IZD-POD_1000344/P1080064" xmlDataType="decimal"/>
    </xmlCellPr>
  </singleXmlCell>
  <singleXmlCell id="1167" xr6:uid="{00000000-000C-0000-FFFF-FFFF74040000}" r="I43" connectionId="0">
    <xmlCellPr id="1" xr6:uid="{00000000-0010-0000-7404-000001000000}" uniqueName="P1080065">
      <xmlPr mapId="1" xpath="/GFI-IZD-POD/IPK-GFI-IZD-POD_1000344/P1080065" xmlDataType="decimal"/>
    </xmlCellPr>
  </singleXmlCell>
  <singleXmlCell id="1168" xr6:uid="{00000000-000C-0000-FFFF-FFFF75040000}" r="J43" connectionId="0">
    <xmlCellPr id="1" xr6:uid="{00000000-0010-0000-7504-000001000000}" uniqueName="P1080066">
      <xmlPr mapId="1" xpath="/GFI-IZD-POD/IPK-GFI-IZD-POD_1000344/P1080066" xmlDataType="decimal"/>
    </xmlCellPr>
  </singleXmlCell>
  <singleXmlCell id="1169" xr6:uid="{00000000-000C-0000-FFFF-FFFF76040000}" r="K43" connectionId="0">
    <xmlCellPr id="1" xr6:uid="{00000000-0010-0000-7604-000001000000}" uniqueName="P1080067">
      <xmlPr mapId="1" xpath="/GFI-IZD-POD/IPK-GFI-IZD-POD_1000344/P1080067" xmlDataType="decimal"/>
    </xmlCellPr>
  </singleXmlCell>
  <singleXmlCell id="1170" xr6:uid="{00000000-000C-0000-FFFF-FFFF77040000}" r="L43" connectionId="0">
    <xmlCellPr id="1" xr6:uid="{00000000-0010-0000-7704-000001000000}" uniqueName="P1080068">
      <xmlPr mapId="1" xpath="/GFI-IZD-POD/IPK-GFI-IZD-POD_1000344/P1080068" xmlDataType="decimal"/>
    </xmlCellPr>
  </singleXmlCell>
  <singleXmlCell id="1171" xr6:uid="{00000000-000C-0000-FFFF-FFFF78040000}" r="M43" connectionId="0">
    <xmlCellPr id="1" xr6:uid="{00000000-0010-0000-7804-000001000000}" uniqueName="P1080069">
      <xmlPr mapId="1" xpath="/GFI-IZD-POD/IPK-GFI-IZD-POD_1000344/P1080069" xmlDataType="decimal"/>
    </xmlCellPr>
  </singleXmlCell>
  <singleXmlCell id="1172" xr6:uid="{00000000-000C-0000-FFFF-FFFF79040000}" r="N43" connectionId="0">
    <xmlCellPr id="1" xr6:uid="{00000000-0010-0000-7904-000001000000}" uniqueName="P1080070">
      <xmlPr mapId="1" xpath="/GFI-IZD-POD/IPK-GFI-IZD-POD_1000344/P1080070" xmlDataType="decimal"/>
    </xmlCellPr>
  </singleXmlCell>
  <singleXmlCell id="1173" xr6:uid="{00000000-000C-0000-FFFF-FFFF7A040000}" r="O43" connectionId="0">
    <xmlCellPr id="1" xr6:uid="{00000000-0010-0000-7A04-000001000000}" uniqueName="P1080071">
      <xmlPr mapId="1" xpath="/GFI-IZD-POD/IPK-GFI-IZD-POD_1000344/P1080071" xmlDataType="decimal"/>
    </xmlCellPr>
  </singleXmlCell>
  <singleXmlCell id="1174" xr6:uid="{00000000-000C-0000-FFFF-FFFF7B040000}" r="P43" connectionId="0">
    <xmlCellPr id="1" xr6:uid="{00000000-0010-0000-7B04-000001000000}" uniqueName="P1082278">
      <xmlPr mapId="1" xpath="/GFI-IZD-POD/IPK-GFI-IZD-POD_1000344/P1082278" xmlDataType="decimal"/>
    </xmlCellPr>
  </singleXmlCell>
  <singleXmlCell id="1175" xr6:uid="{00000000-000C-0000-FFFF-FFFF7C040000}" r="Q43" connectionId="0">
    <xmlCellPr id="1" xr6:uid="{00000000-0010-0000-7C04-000001000000}" uniqueName="P1082279">
      <xmlPr mapId="1" xpath="/GFI-IZD-POD/IPK-GFI-IZD-POD_1000344/P1082279" xmlDataType="decimal"/>
    </xmlCellPr>
  </singleXmlCell>
  <singleXmlCell id="1176" xr6:uid="{00000000-000C-0000-FFFF-FFFF7D040000}" r="R43" connectionId="0">
    <xmlCellPr id="1" xr6:uid="{00000000-0010-0000-7D04-000001000000}" uniqueName="P1082280">
      <xmlPr mapId="1" xpath="/GFI-IZD-POD/IPK-GFI-IZD-POD_1000344/P1082280" xmlDataType="decimal"/>
    </xmlCellPr>
  </singleXmlCell>
  <singleXmlCell id="1177" xr6:uid="{00000000-000C-0000-FFFF-FFFF7E040000}" r="U43" connectionId="0">
    <xmlCellPr id="1" xr6:uid="{00000000-0010-0000-7E04-000001000000}" uniqueName="P1082245">
      <xmlPr mapId="1" xpath="/GFI-IZD-POD/IPK-GFI-IZD-POD_1000344/P1082245" xmlDataType="decimal"/>
    </xmlCellPr>
  </singleXmlCell>
  <singleXmlCell id="1178" xr6:uid="{00000000-000C-0000-FFFF-FFFF7F040000}" r="V43" connectionId="0">
    <xmlCellPr id="1" xr6:uid="{00000000-0010-0000-7F04-000001000000}" uniqueName="P1082282">
      <xmlPr mapId="1" xpath="/GFI-IZD-POD/IPK-GFI-IZD-POD_1000344/P1082282" xmlDataType="decimal"/>
    </xmlCellPr>
  </singleXmlCell>
  <singleXmlCell id="1179" xr6:uid="{00000000-000C-0000-FFFF-FFFF80040000}" r="W43" connectionId="0">
    <xmlCellPr id="1" xr6:uid="{00000000-0010-0000-8004-000001000000}" uniqueName="P1082284">
      <xmlPr mapId="1" xpath="/GFI-IZD-POD/IPK-GFI-IZD-POD_1000344/P1082284" xmlDataType="decimal"/>
    </xmlCellPr>
  </singleXmlCell>
  <singleXmlCell id="1180" xr6:uid="{00000000-000C-0000-FFFF-FFFF81040000}" r="X43" connectionId="0">
    <xmlCellPr id="1" xr6:uid="{00000000-0010-0000-8104-000001000000}" uniqueName="P1082285">
      <xmlPr mapId="1" xpath="/GFI-IZD-POD/IPK-GFI-IZD-POD_1000344/P1082285" xmlDataType="decimal"/>
    </xmlCellPr>
  </singleXmlCell>
  <singleXmlCell id="1181" xr6:uid="{00000000-000C-0000-FFFF-FFFF82040000}" r="Y43" connectionId="0">
    <xmlCellPr id="1" xr6:uid="{00000000-0010-0000-8204-000001000000}" uniqueName="P1082286">
      <xmlPr mapId="1" xpath="/GFI-IZD-POD/IPK-GFI-IZD-POD_1000344/P1082286" xmlDataType="decimal"/>
    </xmlCellPr>
  </singleXmlCell>
  <singleXmlCell id="1182" xr6:uid="{00000000-000C-0000-FFFF-FFFF83040000}" r="H44" connectionId="0">
    <xmlCellPr id="1" xr6:uid="{00000000-0010-0000-8304-000001000000}" uniqueName="P1080072">
      <xmlPr mapId="1" xpath="/GFI-IZD-POD/IPK-GFI-IZD-POD_1000344/P1080072" xmlDataType="decimal"/>
    </xmlCellPr>
  </singleXmlCell>
  <singleXmlCell id="1183" xr6:uid="{00000000-000C-0000-FFFF-FFFF84040000}" r="I44" connectionId="0">
    <xmlCellPr id="1" xr6:uid="{00000000-0010-0000-8404-000001000000}" uniqueName="P1080073">
      <xmlPr mapId="1" xpath="/GFI-IZD-POD/IPK-GFI-IZD-POD_1000344/P1080073" xmlDataType="decimal"/>
    </xmlCellPr>
  </singleXmlCell>
  <singleXmlCell id="1184" xr6:uid="{00000000-000C-0000-FFFF-FFFF85040000}" r="J44" connectionId="0">
    <xmlCellPr id="1" xr6:uid="{00000000-0010-0000-8504-000001000000}" uniqueName="P1080074">
      <xmlPr mapId="1" xpath="/GFI-IZD-POD/IPK-GFI-IZD-POD_1000344/P1080074" xmlDataType="decimal"/>
    </xmlCellPr>
  </singleXmlCell>
  <singleXmlCell id="1185" xr6:uid="{00000000-000C-0000-FFFF-FFFF86040000}" r="K44" connectionId="0">
    <xmlCellPr id="1" xr6:uid="{00000000-0010-0000-8604-000001000000}" uniqueName="P1080075">
      <xmlPr mapId="1" xpath="/GFI-IZD-POD/IPK-GFI-IZD-POD_1000344/P1080075" xmlDataType="decimal"/>
    </xmlCellPr>
  </singleXmlCell>
  <singleXmlCell id="1186" xr6:uid="{00000000-000C-0000-FFFF-FFFF87040000}" r="L44" connectionId="0">
    <xmlCellPr id="1" xr6:uid="{00000000-0010-0000-8704-000001000000}" uniqueName="P1080076">
      <xmlPr mapId="1" xpath="/GFI-IZD-POD/IPK-GFI-IZD-POD_1000344/P1080076" xmlDataType="decimal"/>
    </xmlCellPr>
  </singleXmlCell>
  <singleXmlCell id="1187" xr6:uid="{00000000-000C-0000-FFFF-FFFF88040000}" r="M44" connectionId="0">
    <xmlCellPr id="1" xr6:uid="{00000000-0010-0000-8804-000001000000}" uniqueName="P1080077">
      <xmlPr mapId="1" xpath="/GFI-IZD-POD/IPK-GFI-IZD-POD_1000344/P1080077" xmlDataType="decimal"/>
    </xmlCellPr>
  </singleXmlCell>
  <singleXmlCell id="1188" xr6:uid="{00000000-000C-0000-FFFF-FFFF89040000}" r="N44" connectionId="0">
    <xmlCellPr id="1" xr6:uid="{00000000-0010-0000-8904-000001000000}" uniqueName="P1080078">
      <xmlPr mapId="1" xpath="/GFI-IZD-POD/IPK-GFI-IZD-POD_1000344/P1080078" xmlDataType="decimal"/>
    </xmlCellPr>
  </singleXmlCell>
  <singleXmlCell id="1189" xr6:uid="{00000000-000C-0000-FFFF-FFFF8A040000}" r="O44" connectionId="0">
    <xmlCellPr id="1" xr6:uid="{00000000-0010-0000-8A04-000001000000}" uniqueName="P1080079">
      <xmlPr mapId="1" xpath="/GFI-IZD-POD/IPK-GFI-IZD-POD_1000344/P1080079" xmlDataType="decimal"/>
    </xmlCellPr>
  </singleXmlCell>
  <singleXmlCell id="1190" xr6:uid="{00000000-000C-0000-FFFF-FFFF8B040000}" r="P44" connectionId="0">
    <xmlCellPr id="1" xr6:uid="{00000000-0010-0000-8B04-000001000000}" uniqueName="P1082288">
      <xmlPr mapId="1" xpath="/GFI-IZD-POD/IPK-GFI-IZD-POD_1000344/P1082288" xmlDataType="decimal"/>
    </xmlCellPr>
  </singleXmlCell>
  <singleXmlCell id="1191" xr6:uid="{00000000-000C-0000-FFFF-FFFF8C040000}" r="Q44" connectionId="0">
    <xmlCellPr id="1" xr6:uid="{00000000-0010-0000-8C04-000001000000}" uniqueName="P1082289">
      <xmlPr mapId="1" xpath="/GFI-IZD-POD/IPK-GFI-IZD-POD_1000344/P1082289" xmlDataType="decimal"/>
    </xmlCellPr>
  </singleXmlCell>
  <singleXmlCell id="1192" xr6:uid="{00000000-000C-0000-FFFF-FFFF8D040000}" r="R44" connectionId="0">
    <xmlCellPr id="1" xr6:uid="{00000000-0010-0000-8D04-000001000000}" uniqueName="P1082290">
      <xmlPr mapId="1" xpath="/GFI-IZD-POD/IPK-GFI-IZD-POD_1000344/P1082290" xmlDataType="decimal"/>
    </xmlCellPr>
  </singleXmlCell>
  <singleXmlCell id="1193" xr6:uid="{00000000-000C-0000-FFFF-FFFF8E040000}" r="U44" connectionId="0">
    <xmlCellPr id="1" xr6:uid="{00000000-0010-0000-8E04-000001000000}" uniqueName="P1082292">
      <xmlPr mapId="1" xpath="/GFI-IZD-POD/IPK-GFI-IZD-POD_1000344/P1082292" xmlDataType="decimal"/>
    </xmlCellPr>
  </singleXmlCell>
  <singleXmlCell id="1194" xr6:uid="{00000000-000C-0000-FFFF-FFFF8F040000}" r="V44" connectionId="0">
    <xmlCellPr id="1" xr6:uid="{00000000-0010-0000-8F04-000001000000}" uniqueName="P1082247">
      <xmlPr mapId="1" xpath="/GFI-IZD-POD/IPK-GFI-IZD-POD_1000344/P1082247" xmlDataType="decimal"/>
    </xmlCellPr>
  </singleXmlCell>
  <singleXmlCell id="1195" xr6:uid="{00000000-000C-0000-FFFF-FFFF90040000}" r="W44" connectionId="0">
    <xmlCellPr id="1" xr6:uid="{00000000-0010-0000-9004-000001000000}" uniqueName="P1082295">
      <xmlPr mapId="1" xpath="/GFI-IZD-POD/IPK-GFI-IZD-POD_1000344/P1082295" xmlDataType="decimal"/>
    </xmlCellPr>
  </singleXmlCell>
  <singleXmlCell id="1196" xr6:uid="{00000000-000C-0000-FFFF-FFFF91040000}" r="X44" connectionId="0">
    <xmlCellPr id="1" xr6:uid="{00000000-0010-0000-9104-000001000000}" uniqueName="P1082298">
      <xmlPr mapId="1" xpath="/GFI-IZD-POD/IPK-GFI-IZD-POD_1000344/P1082298" xmlDataType="decimal"/>
    </xmlCellPr>
  </singleXmlCell>
  <singleXmlCell id="1197" xr6:uid="{00000000-000C-0000-FFFF-FFFF92040000}" r="Y44" connectionId="0">
    <xmlCellPr id="1" xr6:uid="{00000000-0010-0000-9204-000001000000}" uniqueName="P1082300">
      <xmlPr mapId="1" xpath="/GFI-IZD-POD/IPK-GFI-IZD-POD_1000344/P1082300" xmlDataType="decimal"/>
    </xmlCellPr>
  </singleXmlCell>
  <singleXmlCell id="1198" xr6:uid="{00000000-000C-0000-FFFF-FFFF93040000}" r="H45" connectionId="0">
    <xmlCellPr id="1" xr6:uid="{00000000-0010-0000-9304-000001000000}" uniqueName="P1080080">
      <xmlPr mapId="1" xpath="/GFI-IZD-POD/IPK-GFI-IZD-POD_1000344/P1080080" xmlDataType="decimal"/>
    </xmlCellPr>
  </singleXmlCell>
  <singleXmlCell id="1199" xr6:uid="{00000000-000C-0000-FFFF-FFFF94040000}" r="I45" connectionId="0">
    <xmlCellPr id="1" xr6:uid="{00000000-0010-0000-9404-000001000000}" uniqueName="P1080081">
      <xmlPr mapId="1" xpath="/GFI-IZD-POD/IPK-GFI-IZD-POD_1000344/P1080081" xmlDataType="decimal"/>
    </xmlCellPr>
  </singleXmlCell>
  <singleXmlCell id="1200" xr6:uid="{00000000-000C-0000-FFFF-FFFF95040000}" r="J45" connectionId="0">
    <xmlCellPr id="1" xr6:uid="{00000000-0010-0000-9504-000001000000}" uniqueName="P1080082">
      <xmlPr mapId="1" xpath="/GFI-IZD-POD/IPK-GFI-IZD-POD_1000344/P1080082" xmlDataType="decimal"/>
    </xmlCellPr>
  </singleXmlCell>
  <singleXmlCell id="1201" xr6:uid="{00000000-000C-0000-FFFF-FFFF96040000}" r="K45" connectionId="0">
    <xmlCellPr id="1" xr6:uid="{00000000-0010-0000-9604-000001000000}" uniqueName="P1080083">
      <xmlPr mapId="1" xpath="/GFI-IZD-POD/IPK-GFI-IZD-POD_1000344/P1080083" xmlDataType="decimal"/>
    </xmlCellPr>
  </singleXmlCell>
  <singleXmlCell id="1202" xr6:uid="{00000000-000C-0000-FFFF-FFFF97040000}" r="L45" connectionId="0">
    <xmlCellPr id="1" xr6:uid="{00000000-0010-0000-9704-000001000000}" uniqueName="P1080084">
      <xmlPr mapId="1" xpath="/GFI-IZD-POD/IPK-GFI-IZD-POD_1000344/P1080084" xmlDataType="decimal"/>
    </xmlCellPr>
  </singleXmlCell>
  <singleXmlCell id="1203" xr6:uid="{00000000-000C-0000-FFFF-FFFF98040000}" r="M45" connectionId="0">
    <xmlCellPr id="1" xr6:uid="{00000000-0010-0000-9804-000001000000}" uniqueName="P1080085">
      <xmlPr mapId="1" xpath="/GFI-IZD-POD/IPK-GFI-IZD-POD_1000344/P1080085" xmlDataType="decimal"/>
    </xmlCellPr>
  </singleXmlCell>
  <singleXmlCell id="1204" xr6:uid="{00000000-000C-0000-FFFF-FFFF99040000}" r="N45" connectionId="0">
    <xmlCellPr id="1" xr6:uid="{00000000-0010-0000-9904-000001000000}" uniqueName="P1080086">
      <xmlPr mapId="1" xpath="/GFI-IZD-POD/IPK-GFI-IZD-POD_1000344/P1080086" xmlDataType="decimal"/>
    </xmlCellPr>
  </singleXmlCell>
  <singleXmlCell id="1205" xr6:uid="{00000000-000C-0000-FFFF-FFFF9A040000}" r="O45" connectionId="0">
    <xmlCellPr id="1" xr6:uid="{00000000-0010-0000-9A04-000001000000}" uniqueName="P1080087">
      <xmlPr mapId="1" xpath="/GFI-IZD-POD/IPK-GFI-IZD-POD_1000344/P1080087" xmlDataType="decimal"/>
    </xmlCellPr>
  </singleXmlCell>
  <singleXmlCell id="1206" xr6:uid="{00000000-000C-0000-FFFF-FFFF9B040000}" r="P45" connectionId="0">
    <xmlCellPr id="1" xr6:uid="{00000000-0010-0000-9B04-000001000000}" uniqueName="P1082301">
      <xmlPr mapId="1" xpath="/GFI-IZD-POD/IPK-GFI-IZD-POD_1000344/P1082301" xmlDataType="decimal"/>
    </xmlCellPr>
  </singleXmlCell>
  <singleXmlCell id="1207" xr6:uid="{00000000-000C-0000-FFFF-FFFF9C040000}" r="Q45" connectionId="0">
    <xmlCellPr id="1" xr6:uid="{00000000-0010-0000-9C04-000001000000}" uniqueName="P1082322">
      <xmlPr mapId="1" xpath="/GFI-IZD-POD/IPK-GFI-IZD-POD_1000344/P1082322" xmlDataType="decimal"/>
    </xmlCellPr>
  </singleXmlCell>
  <singleXmlCell id="1208" xr6:uid="{00000000-000C-0000-FFFF-FFFF9D040000}" r="R45" connectionId="0">
    <xmlCellPr id="1" xr6:uid="{00000000-0010-0000-9D04-000001000000}" uniqueName="P1082323">
      <xmlPr mapId="1" xpath="/GFI-IZD-POD/IPK-GFI-IZD-POD_1000344/P1082323" xmlDataType="decimal"/>
    </xmlCellPr>
  </singleXmlCell>
  <singleXmlCell id="1209" xr6:uid="{00000000-000C-0000-FFFF-FFFF9E040000}" r="U45" connectionId="0">
    <xmlCellPr id="1" xr6:uid="{00000000-0010-0000-9E04-000001000000}" uniqueName="P1082325">
      <xmlPr mapId="1" xpath="/GFI-IZD-POD/IPK-GFI-IZD-POD_1000344/P1082325" xmlDataType="decimal"/>
    </xmlCellPr>
  </singleXmlCell>
  <singleXmlCell id="1210" xr6:uid="{00000000-000C-0000-FFFF-FFFF9F040000}" r="V45" connectionId="0">
    <xmlCellPr id="1" xr6:uid="{00000000-0010-0000-9F04-000001000000}" uniqueName="P1082328">
      <xmlPr mapId="1" xpath="/GFI-IZD-POD/IPK-GFI-IZD-POD_1000344/P1082328" xmlDataType="decimal"/>
    </xmlCellPr>
  </singleXmlCell>
  <singleXmlCell id="1211" xr6:uid="{00000000-000C-0000-FFFF-FFFFA0040000}" r="W45" connectionId="0">
    <xmlCellPr id="1" xr6:uid="{00000000-0010-0000-A004-000001000000}" uniqueName="P1082331">
      <xmlPr mapId="1" xpath="/GFI-IZD-POD/IPK-GFI-IZD-POD_1000344/P1082331" xmlDataType="decimal"/>
    </xmlCellPr>
  </singleXmlCell>
  <singleXmlCell id="1212" xr6:uid="{00000000-000C-0000-FFFF-FFFFA1040000}" r="X45" connectionId="0">
    <xmlCellPr id="1" xr6:uid="{00000000-0010-0000-A104-000001000000}" uniqueName="P1082333">
      <xmlPr mapId="1" xpath="/GFI-IZD-POD/IPK-GFI-IZD-POD_1000344/P1082333" xmlDataType="decimal"/>
    </xmlCellPr>
  </singleXmlCell>
  <singleXmlCell id="1213" xr6:uid="{00000000-000C-0000-FFFF-FFFFA2040000}" r="Y45" connectionId="0">
    <xmlCellPr id="1" xr6:uid="{00000000-0010-0000-A204-000001000000}" uniqueName="P1082336">
      <xmlPr mapId="1" xpath="/GFI-IZD-POD/IPK-GFI-IZD-POD_1000344/P1082336" xmlDataType="decimal"/>
    </xmlCellPr>
  </singleXmlCell>
  <singleXmlCell id="1214" xr6:uid="{00000000-000C-0000-FFFF-FFFFA3040000}" r="H46" connectionId="0">
    <xmlCellPr id="1" xr6:uid="{00000000-0010-0000-A304-000001000000}" uniqueName="P1080088">
      <xmlPr mapId="1" xpath="/GFI-IZD-POD/IPK-GFI-IZD-POD_1000344/P1080088" xmlDataType="decimal"/>
    </xmlCellPr>
  </singleXmlCell>
  <singleXmlCell id="1215" xr6:uid="{00000000-000C-0000-FFFF-FFFFA4040000}" r="I46" connectionId="0">
    <xmlCellPr id="1" xr6:uid="{00000000-0010-0000-A404-000001000000}" uniqueName="P1080089">
      <xmlPr mapId="1" xpath="/GFI-IZD-POD/IPK-GFI-IZD-POD_1000344/P1080089" xmlDataType="decimal"/>
    </xmlCellPr>
  </singleXmlCell>
  <singleXmlCell id="1216" xr6:uid="{00000000-000C-0000-FFFF-FFFFA5040000}" r="J46" connectionId="0">
    <xmlCellPr id="1" xr6:uid="{00000000-0010-0000-A504-000001000000}" uniqueName="P1080090">
      <xmlPr mapId="1" xpath="/GFI-IZD-POD/IPK-GFI-IZD-POD_1000344/P1080090" xmlDataType="decimal"/>
    </xmlCellPr>
  </singleXmlCell>
  <singleXmlCell id="1217" xr6:uid="{00000000-000C-0000-FFFF-FFFFA6040000}" r="K46" connectionId="0">
    <xmlCellPr id="1" xr6:uid="{00000000-0010-0000-A604-000001000000}" uniqueName="P1080091">
      <xmlPr mapId="1" xpath="/GFI-IZD-POD/IPK-GFI-IZD-POD_1000344/P1080091" xmlDataType="decimal"/>
    </xmlCellPr>
  </singleXmlCell>
  <singleXmlCell id="1218" xr6:uid="{00000000-000C-0000-FFFF-FFFFA7040000}" r="L46" connectionId="0">
    <xmlCellPr id="1" xr6:uid="{00000000-0010-0000-A704-000001000000}" uniqueName="P1080092">
      <xmlPr mapId="1" xpath="/GFI-IZD-POD/IPK-GFI-IZD-POD_1000344/P1080092" xmlDataType="decimal"/>
    </xmlCellPr>
  </singleXmlCell>
  <singleXmlCell id="1219" xr6:uid="{00000000-000C-0000-FFFF-FFFFA8040000}" r="M46" connectionId="0">
    <xmlCellPr id="1" xr6:uid="{00000000-0010-0000-A804-000001000000}" uniqueName="P1080093">
      <xmlPr mapId="1" xpath="/GFI-IZD-POD/IPK-GFI-IZD-POD_1000344/P1080093" xmlDataType="decimal"/>
    </xmlCellPr>
  </singleXmlCell>
  <singleXmlCell id="1220" xr6:uid="{00000000-000C-0000-FFFF-FFFFA9040000}" r="N46" connectionId="0">
    <xmlCellPr id="1" xr6:uid="{00000000-0010-0000-A904-000001000000}" uniqueName="P1080094">
      <xmlPr mapId="1" xpath="/GFI-IZD-POD/IPK-GFI-IZD-POD_1000344/P1080094" xmlDataType="decimal"/>
    </xmlCellPr>
  </singleXmlCell>
  <singleXmlCell id="1221" xr6:uid="{00000000-000C-0000-FFFF-FFFFAA040000}" r="O46" connectionId="0">
    <xmlCellPr id="1" xr6:uid="{00000000-0010-0000-AA04-000001000000}" uniqueName="P1080095">
      <xmlPr mapId="1" xpath="/GFI-IZD-POD/IPK-GFI-IZD-POD_1000344/P1080095" xmlDataType="decimal"/>
    </xmlCellPr>
  </singleXmlCell>
  <singleXmlCell id="1222" xr6:uid="{00000000-000C-0000-FFFF-FFFFAB040000}" r="P46" connectionId="0">
    <xmlCellPr id="1" xr6:uid="{00000000-0010-0000-AB04-000001000000}" uniqueName="P1082338">
      <xmlPr mapId="1" xpath="/GFI-IZD-POD/IPK-GFI-IZD-POD_1000344/P1082338" xmlDataType="decimal"/>
    </xmlCellPr>
  </singleXmlCell>
  <singleXmlCell id="1223" xr6:uid="{00000000-000C-0000-FFFF-FFFFAC040000}" r="Q46" connectionId="0">
    <xmlCellPr id="1" xr6:uid="{00000000-0010-0000-AC04-000001000000}" uniqueName="P1082304">
      <xmlPr mapId="1" xpath="/GFI-IZD-POD/IPK-GFI-IZD-POD_1000344/P1082304" xmlDataType="decimal"/>
    </xmlCellPr>
  </singleXmlCell>
  <singleXmlCell id="1224" xr6:uid="{00000000-000C-0000-FFFF-FFFFAD040000}" r="R46" connectionId="0">
    <xmlCellPr id="1" xr6:uid="{00000000-0010-0000-AD04-000001000000}" uniqueName="P1082341">
      <xmlPr mapId="1" xpath="/GFI-IZD-POD/IPK-GFI-IZD-POD_1000344/P1082341" xmlDataType="decimal"/>
    </xmlCellPr>
  </singleXmlCell>
  <singleXmlCell id="1225" xr6:uid="{00000000-000C-0000-FFFF-FFFFAE040000}" r="U46" connectionId="0">
    <xmlCellPr id="1" xr6:uid="{00000000-0010-0000-AE04-000001000000}" uniqueName="P1082343">
      <xmlPr mapId="1" xpath="/GFI-IZD-POD/IPK-GFI-IZD-POD_1000344/P1082343" xmlDataType="decimal"/>
    </xmlCellPr>
  </singleXmlCell>
  <singleXmlCell id="1226" xr6:uid="{00000000-000C-0000-FFFF-FFFFAF040000}" r="V46" connectionId="0">
    <xmlCellPr id="1" xr6:uid="{00000000-0010-0000-AF04-000001000000}" uniqueName="P1082344">
      <xmlPr mapId="1" xpath="/GFI-IZD-POD/IPK-GFI-IZD-POD_1000344/P1082344" xmlDataType="decimal"/>
    </xmlCellPr>
  </singleXmlCell>
  <singleXmlCell id="1227" xr6:uid="{00000000-000C-0000-FFFF-FFFFB0040000}" r="W46" connectionId="0">
    <xmlCellPr id="1" xr6:uid="{00000000-0010-0000-B004-000001000000}" uniqueName="P1082346">
      <xmlPr mapId="1" xpath="/GFI-IZD-POD/IPK-GFI-IZD-POD_1000344/P1082346" xmlDataType="decimal"/>
    </xmlCellPr>
  </singleXmlCell>
  <singleXmlCell id="1228" xr6:uid="{00000000-000C-0000-FFFF-FFFFB1040000}" r="X46" connectionId="0">
    <xmlCellPr id="1" xr6:uid="{00000000-0010-0000-B104-000001000000}" uniqueName="P1082349">
      <xmlPr mapId="1" xpath="/GFI-IZD-POD/IPK-GFI-IZD-POD_1000344/P1082349" xmlDataType="decimal"/>
    </xmlCellPr>
  </singleXmlCell>
  <singleXmlCell id="1229" xr6:uid="{00000000-000C-0000-FFFF-FFFFB2040000}" r="Y46" connectionId="0">
    <xmlCellPr id="1" xr6:uid="{00000000-0010-0000-B204-000001000000}" uniqueName="P1082351">
      <xmlPr mapId="1" xpath="/GFI-IZD-POD/IPK-GFI-IZD-POD_1000344/P1082351" xmlDataType="decimal"/>
    </xmlCellPr>
  </singleXmlCell>
  <singleXmlCell id="1230" xr6:uid="{00000000-000C-0000-FFFF-FFFFB3040000}" r="H47" connectionId="0">
    <xmlCellPr id="1" xr6:uid="{00000000-0010-0000-B304-000001000000}" uniqueName="P1080096">
      <xmlPr mapId="1" xpath="/GFI-IZD-POD/IPK-GFI-IZD-POD_1000344/P1080096" xmlDataType="decimal"/>
    </xmlCellPr>
  </singleXmlCell>
  <singleXmlCell id="1231" xr6:uid="{00000000-000C-0000-FFFF-FFFFB4040000}" r="I47" connectionId="0">
    <xmlCellPr id="1" xr6:uid="{00000000-0010-0000-B404-000001000000}" uniqueName="P1080097">
      <xmlPr mapId="1" xpath="/GFI-IZD-POD/IPK-GFI-IZD-POD_1000344/P1080097" xmlDataType="decimal"/>
    </xmlCellPr>
  </singleXmlCell>
  <singleXmlCell id="1232" xr6:uid="{00000000-000C-0000-FFFF-FFFFB5040000}" r="J47" connectionId="0">
    <xmlCellPr id="1" xr6:uid="{00000000-0010-0000-B504-000001000000}" uniqueName="P1080098">
      <xmlPr mapId="1" xpath="/GFI-IZD-POD/IPK-GFI-IZD-POD_1000344/P1080098" xmlDataType="decimal"/>
    </xmlCellPr>
  </singleXmlCell>
  <singleXmlCell id="1233" xr6:uid="{00000000-000C-0000-FFFF-FFFFB6040000}" r="K47" connectionId="0">
    <xmlCellPr id="1" xr6:uid="{00000000-0010-0000-B604-000001000000}" uniqueName="P1080099">
      <xmlPr mapId="1" xpath="/GFI-IZD-POD/IPK-GFI-IZD-POD_1000344/P1080099" xmlDataType="decimal"/>
    </xmlCellPr>
  </singleXmlCell>
  <singleXmlCell id="1234" xr6:uid="{00000000-000C-0000-FFFF-FFFFB7040000}" r="L47" connectionId="0">
    <xmlCellPr id="1" xr6:uid="{00000000-0010-0000-B704-000001000000}" uniqueName="P1080100">
      <xmlPr mapId="1" xpath="/GFI-IZD-POD/IPK-GFI-IZD-POD_1000344/P1080100" xmlDataType="decimal"/>
    </xmlCellPr>
  </singleXmlCell>
  <singleXmlCell id="1235" xr6:uid="{00000000-000C-0000-FFFF-FFFFB8040000}" r="M47" connectionId="0">
    <xmlCellPr id="1" xr6:uid="{00000000-0010-0000-B804-000001000000}" uniqueName="P1080101">
      <xmlPr mapId="1" xpath="/GFI-IZD-POD/IPK-GFI-IZD-POD_1000344/P1080101" xmlDataType="decimal"/>
    </xmlCellPr>
  </singleXmlCell>
  <singleXmlCell id="1236" xr6:uid="{00000000-000C-0000-FFFF-FFFFB9040000}" r="N47" connectionId="0">
    <xmlCellPr id="1" xr6:uid="{00000000-0010-0000-B904-000001000000}" uniqueName="P1080102">
      <xmlPr mapId="1" xpath="/GFI-IZD-POD/IPK-GFI-IZD-POD_1000344/P1080102" xmlDataType="decimal"/>
    </xmlCellPr>
  </singleXmlCell>
  <singleXmlCell id="1237" xr6:uid="{00000000-000C-0000-FFFF-FFFFBA040000}" r="O47" connectionId="0">
    <xmlCellPr id="1" xr6:uid="{00000000-0010-0000-BA04-000001000000}" uniqueName="P1080103">
      <xmlPr mapId="1" xpath="/GFI-IZD-POD/IPK-GFI-IZD-POD_1000344/P1080103" xmlDataType="decimal"/>
    </xmlCellPr>
  </singleXmlCell>
  <singleXmlCell id="1238" xr6:uid="{00000000-000C-0000-FFFF-FFFFBB040000}" r="P47" connectionId="0">
    <xmlCellPr id="1" xr6:uid="{00000000-0010-0000-BB04-000001000000}" uniqueName="P1082354">
      <xmlPr mapId="1" xpath="/GFI-IZD-POD/IPK-GFI-IZD-POD_1000344/P1082354" xmlDataType="decimal"/>
    </xmlCellPr>
  </singleXmlCell>
  <singleXmlCell id="1239" xr6:uid="{00000000-000C-0000-FFFF-FFFFBC040000}" r="Q47" connectionId="0">
    <xmlCellPr id="1" xr6:uid="{00000000-0010-0000-BC04-000001000000}" uniqueName="P1082356">
      <xmlPr mapId="1" xpath="/GFI-IZD-POD/IPK-GFI-IZD-POD_1000344/P1082356" xmlDataType="decimal"/>
    </xmlCellPr>
  </singleXmlCell>
  <singleXmlCell id="1240" xr6:uid="{00000000-000C-0000-FFFF-FFFFBD040000}" r="R47" connectionId="0">
    <xmlCellPr id="1" xr6:uid="{00000000-0010-0000-BD04-000001000000}" uniqueName="P1082306">
      <xmlPr mapId="1" xpath="/GFI-IZD-POD/IPK-GFI-IZD-POD_1000344/P1082306" xmlDataType="decimal"/>
    </xmlCellPr>
  </singleXmlCell>
  <singleXmlCell id="1241" xr6:uid="{00000000-000C-0000-FFFF-FFFFBE040000}" r="U47" connectionId="0">
    <xmlCellPr id="1" xr6:uid="{00000000-0010-0000-BE04-000001000000}" uniqueName="P1082358">
      <xmlPr mapId="1" xpath="/GFI-IZD-POD/IPK-GFI-IZD-POD_1000344/P1082358" xmlDataType="decimal"/>
    </xmlCellPr>
  </singleXmlCell>
  <singleXmlCell id="1242" xr6:uid="{00000000-000C-0000-FFFF-FFFFBF040000}" r="V47" connectionId="0">
    <xmlCellPr id="1" xr6:uid="{00000000-0010-0000-BF04-000001000000}" uniqueName="P1082360">
      <xmlPr mapId="1" xpath="/GFI-IZD-POD/IPK-GFI-IZD-POD_1000344/P1082360" xmlDataType="decimal"/>
    </xmlCellPr>
  </singleXmlCell>
  <singleXmlCell id="1243" xr6:uid="{00000000-000C-0000-FFFF-FFFFC0040000}" r="W47" connectionId="0">
    <xmlCellPr id="1" xr6:uid="{00000000-0010-0000-C004-000001000000}" uniqueName="P1082361">
      <xmlPr mapId="1" xpath="/GFI-IZD-POD/IPK-GFI-IZD-POD_1000344/P1082361" xmlDataType="decimal"/>
    </xmlCellPr>
  </singleXmlCell>
  <singleXmlCell id="1244" xr6:uid="{00000000-000C-0000-FFFF-FFFFC1040000}" r="X47" connectionId="0">
    <xmlCellPr id="1" xr6:uid="{00000000-0010-0000-C104-000001000000}" uniqueName="P1082362">
      <xmlPr mapId="1" xpath="/GFI-IZD-POD/IPK-GFI-IZD-POD_1000344/P1082362" xmlDataType="decimal"/>
    </xmlCellPr>
  </singleXmlCell>
  <singleXmlCell id="1245" xr6:uid="{00000000-000C-0000-FFFF-FFFFC2040000}" r="Y47" connectionId="0">
    <xmlCellPr id="1" xr6:uid="{00000000-0010-0000-C204-000001000000}" uniqueName="P1082364">
      <xmlPr mapId="1" xpath="/GFI-IZD-POD/IPK-GFI-IZD-POD_1000344/P1082364" xmlDataType="decimal"/>
    </xmlCellPr>
  </singleXmlCell>
  <singleXmlCell id="1246" xr6:uid="{00000000-000C-0000-FFFF-FFFFC3040000}" r="H48" connectionId="0">
    <xmlCellPr id="1" xr6:uid="{00000000-0010-0000-C304-000001000000}" uniqueName="P1080104">
      <xmlPr mapId="1" xpath="/GFI-IZD-POD/IPK-GFI-IZD-POD_1000344/P1080104" xmlDataType="decimal"/>
    </xmlCellPr>
  </singleXmlCell>
  <singleXmlCell id="1247" xr6:uid="{00000000-000C-0000-FFFF-FFFFC4040000}" r="I48" connectionId="0">
    <xmlCellPr id="1" xr6:uid="{00000000-0010-0000-C404-000001000000}" uniqueName="P1080105">
      <xmlPr mapId="1" xpath="/GFI-IZD-POD/IPK-GFI-IZD-POD_1000344/P1080105" xmlDataType="decimal"/>
    </xmlCellPr>
  </singleXmlCell>
  <singleXmlCell id="1248" xr6:uid="{00000000-000C-0000-FFFF-FFFFC5040000}" r="J48" connectionId="0">
    <xmlCellPr id="1" xr6:uid="{00000000-0010-0000-C504-000001000000}" uniqueName="P1080106">
      <xmlPr mapId="1" xpath="/GFI-IZD-POD/IPK-GFI-IZD-POD_1000344/P1080106" xmlDataType="decimal"/>
    </xmlCellPr>
  </singleXmlCell>
  <singleXmlCell id="1249" xr6:uid="{00000000-000C-0000-FFFF-FFFFC6040000}" r="K48" connectionId="0">
    <xmlCellPr id="1" xr6:uid="{00000000-0010-0000-C604-000001000000}" uniqueName="P1080107">
      <xmlPr mapId="1" xpath="/GFI-IZD-POD/IPK-GFI-IZD-POD_1000344/P1080107" xmlDataType="decimal"/>
    </xmlCellPr>
  </singleXmlCell>
  <singleXmlCell id="1250" xr6:uid="{00000000-000C-0000-FFFF-FFFFC7040000}" r="L48" connectionId="0">
    <xmlCellPr id="1" xr6:uid="{00000000-0010-0000-C704-000001000000}" uniqueName="P1080108">
      <xmlPr mapId="1" xpath="/GFI-IZD-POD/IPK-GFI-IZD-POD_1000344/P1080108" xmlDataType="decimal"/>
    </xmlCellPr>
  </singleXmlCell>
  <singleXmlCell id="1251" xr6:uid="{00000000-000C-0000-FFFF-FFFFC8040000}" r="M48" connectionId="0">
    <xmlCellPr id="1" xr6:uid="{00000000-0010-0000-C804-000001000000}" uniqueName="P1080109">
      <xmlPr mapId="1" xpath="/GFI-IZD-POD/IPK-GFI-IZD-POD_1000344/P1080109" xmlDataType="decimal"/>
    </xmlCellPr>
  </singleXmlCell>
  <singleXmlCell id="1252" xr6:uid="{00000000-000C-0000-FFFF-FFFFC9040000}" r="N48" connectionId="0">
    <xmlCellPr id="1" xr6:uid="{00000000-0010-0000-C904-000001000000}" uniqueName="P1080110">
      <xmlPr mapId="1" xpath="/GFI-IZD-POD/IPK-GFI-IZD-POD_1000344/P1080110" xmlDataType="decimal"/>
    </xmlCellPr>
  </singleXmlCell>
  <singleXmlCell id="1253" xr6:uid="{00000000-000C-0000-FFFF-FFFFCA040000}" r="O48" connectionId="0">
    <xmlCellPr id="1" xr6:uid="{00000000-0010-0000-CA04-000001000000}" uniqueName="P1080111">
      <xmlPr mapId="1" xpath="/GFI-IZD-POD/IPK-GFI-IZD-POD_1000344/P1080111" xmlDataType="decimal"/>
    </xmlCellPr>
  </singleXmlCell>
  <singleXmlCell id="1254" xr6:uid="{00000000-000C-0000-FFFF-FFFFCB040000}" r="P48" connectionId="0">
    <xmlCellPr id="1" xr6:uid="{00000000-0010-0000-CB04-000001000000}" uniqueName="P1082365">
      <xmlPr mapId="1" xpath="/GFI-IZD-POD/IPK-GFI-IZD-POD_1000344/P1082365" xmlDataType="decimal"/>
    </xmlCellPr>
  </singleXmlCell>
  <singleXmlCell id="1255" xr6:uid="{00000000-000C-0000-FFFF-FFFFCC040000}" r="Q48" connectionId="0">
    <xmlCellPr id="1" xr6:uid="{00000000-0010-0000-CC04-000001000000}" uniqueName="P1082366">
      <xmlPr mapId="1" xpath="/GFI-IZD-POD/IPK-GFI-IZD-POD_1000344/P1082366" xmlDataType="decimal"/>
    </xmlCellPr>
  </singleXmlCell>
  <singleXmlCell id="1256" xr6:uid="{00000000-000C-0000-FFFF-FFFFCD040000}" r="R48" connectionId="0">
    <xmlCellPr id="1" xr6:uid="{00000000-0010-0000-CD04-000001000000}" uniqueName="P1082367">
      <xmlPr mapId="1" xpath="/GFI-IZD-POD/IPK-GFI-IZD-POD_1000344/P1082367" xmlDataType="decimal"/>
    </xmlCellPr>
  </singleXmlCell>
  <singleXmlCell id="1257" xr6:uid="{00000000-000C-0000-FFFF-FFFFCE040000}" r="U48" connectionId="0">
    <xmlCellPr id="1" xr6:uid="{00000000-0010-0000-CE04-000001000000}" uniqueName="P1082309">
      <xmlPr mapId="1" xpath="/GFI-IZD-POD/IPK-GFI-IZD-POD_1000344/P1082309" xmlDataType="decimal"/>
    </xmlCellPr>
  </singleXmlCell>
  <singleXmlCell id="1258" xr6:uid="{00000000-000C-0000-FFFF-FFFFCF040000}" r="V48" connectionId="0">
    <xmlCellPr id="1" xr6:uid="{00000000-0010-0000-CF04-000001000000}" uniqueName="P1082368">
      <xmlPr mapId="1" xpath="/GFI-IZD-POD/IPK-GFI-IZD-POD_1000344/P1082368" xmlDataType="decimal"/>
    </xmlCellPr>
  </singleXmlCell>
  <singleXmlCell id="1259" xr6:uid="{00000000-000C-0000-FFFF-FFFFD0040000}" r="W48" connectionId="0">
    <xmlCellPr id="1" xr6:uid="{00000000-0010-0000-D004-000001000000}" uniqueName="P1082369">
      <xmlPr mapId="1" xpath="/GFI-IZD-POD/IPK-GFI-IZD-POD_1000344/P1082369" xmlDataType="decimal"/>
    </xmlCellPr>
  </singleXmlCell>
  <singleXmlCell id="1260" xr6:uid="{00000000-000C-0000-FFFF-FFFFD1040000}" r="X48" connectionId="0">
    <xmlCellPr id="1" xr6:uid="{00000000-0010-0000-D104-000001000000}" uniqueName="P1082370">
      <xmlPr mapId="1" xpath="/GFI-IZD-POD/IPK-GFI-IZD-POD_1000344/P1082370" xmlDataType="decimal"/>
    </xmlCellPr>
  </singleXmlCell>
  <singleXmlCell id="1261" xr6:uid="{00000000-000C-0000-FFFF-FFFFD2040000}" r="Y48" connectionId="0">
    <xmlCellPr id="1" xr6:uid="{00000000-0010-0000-D204-000001000000}" uniqueName="P1082372">
      <xmlPr mapId="1" xpath="/GFI-IZD-POD/IPK-GFI-IZD-POD_1000344/P1082372" xmlDataType="decimal"/>
    </xmlCellPr>
  </singleXmlCell>
  <singleXmlCell id="1262" xr6:uid="{00000000-000C-0000-FFFF-FFFFD3040000}" r="H49" connectionId="0">
    <xmlCellPr id="1" xr6:uid="{00000000-0010-0000-D304-000001000000}" uniqueName="P1080112">
      <xmlPr mapId="1" xpath="/GFI-IZD-POD/IPK-GFI-IZD-POD_1000344/P1080112" xmlDataType="decimal"/>
    </xmlCellPr>
  </singleXmlCell>
  <singleXmlCell id="1263" xr6:uid="{00000000-000C-0000-FFFF-FFFFD4040000}" r="I49" connectionId="0">
    <xmlCellPr id="1" xr6:uid="{00000000-0010-0000-D404-000001000000}" uniqueName="P1080113">
      <xmlPr mapId="1" xpath="/GFI-IZD-POD/IPK-GFI-IZD-POD_1000344/P1080113" xmlDataType="decimal"/>
    </xmlCellPr>
  </singleXmlCell>
  <singleXmlCell id="1264" xr6:uid="{00000000-000C-0000-FFFF-FFFFD5040000}" r="J49" connectionId="0">
    <xmlCellPr id="1" xr6:uid="{00000000-0010-0000-D504-000001000000}" uniqueName="P1080114">
      <xmlPr mapId="1" xpath="/GFI-IZD-POD/IPK-GFI-IZD-POD_1000344/P1080114" xmlDataType="decimal"/>
    </xmlCellPr>
  </singleXmlCell>
  <singleXmlCell id="1265" xr6:uid="{00000000-000C-0000-FFFF-FFFFD6040000}" r="K49" connectionId="0">
    <xmlCellPr id="1" xr6:uid="{00000000-0010-0000-D604-000001000000}" uniqueName="P1080115">
      <xmlPr mapId="1" xpath="/GFI-IZD-POD/IPK-GFI-IZD-POD_1000344/P1080115" xmlDataType="decimal"/>
    </xmlCellPr>
  </singleXmlCell>
  <singleXmlCell id="1266" xr6:uid="{00000000-000C-0000-FFFF-FFFFD7040000}" r="L49" connectionId="0">
    <xmlCellPr id="1" xr6:uid="{00000000-0010-0000-D704-000001000000}" uniqueName="P1080116">
      <xmlPr mapId="1" xpath="/GFI-IZD-POD/IPK-GFI-IZD-POD_1000344/P1080116" xmlDataType="decimal"/>
    </xmlCellPr>
  </singleXmlCell>
  <singleXmlCell id="1267" xr6:uid="{00000000-000C-0000-FFFF-FFFFD8040000}" r="M49" connectionId="0">
    <xmlCellPr id="1" xr6:uid="{00000000-0010-0000-D804-000001000000}" uniqueName="P1080117">
      <xmlPr mapId="1" xpath="/GFI-IZD-POD/IPK-GFI-IZD-POD_1000344/P1080117" xmlDataType="decimal"/>
    </xmlCellPr>
  </singleXmlCell>
  <singleXmlCell id="1268" xr6:uid="{00000000-000C-0000-FFFF-FFFFD9040000}" r="N49" connectionId="0">
    <xmlCellPr id="1" xr6:uid="{00000000-0010-0000-D904-000001000000}" uniqueName="P1080118">
      <xmlPr mapId="1" xpath="/GFI-IZD-POD/IPK-GFI-IZD-POD_1000344/P1080118" xmlDataType="decimal"/>
    </xmlCellPr>
  </singleXmlCell>
  <singleXmlCell id="1269" xr6:uid="{00000000-000C-0000-FFFF-FFFFDA040000}" r="O49" connectionId="0">
    <xmlCellPr id="1" xr6:uid="{00000000-0010-0000-DA04-000001000000}" uniqueName="P1080119">
      <xmlPr mapId="1" xpath="/GFI-IZD-POD/IPK-GFI-IZD-POD_1000344/P1080119" xmlDataType="decimal"/>
    </xmlCellPr>
  </singleXmlCell>
  <singleXmlCell id="1270" xr6:uid="{00000000-000C-0000-FFFF-FFFFDB040000}" r="P49" connectionId="0">
    <xmlCellPr id="1" xr6:uid="{00000000-0010-0000-DB04-000001000000}" uniqueName="P1082374">
      <xmlPr mapId="1" xpath="/GFI-IZD-POD/IPK-GFI-IZD-POD_1000344/P1082374" xmlDataType="decimal"/>
    </xmlCellPr>
  </singleXmlCell>
  <singleXmlCell id="1271" xr6:uid="{00000000-000C-0000-FFFF-FFFFDC040000}" r="Q49" connectionId="0">
    <xmlCellPr id="1" xr6:uid="{00000000-0010-0000-DC04-000001000000}" uniqueName="P1082376">
      <xmlPr mapId="1" xpath="/GFI-IZD-POD/IPK-GFI-IZD-POD_1000344/P1082376" xmlDataType="decimal"/>
    </xmlCellPr>
  </singleXmlCell>
  <singleXmlCell id="1272" xr6:uid="{00000000-000C-0000-FFFF-FFFFDD040000}" r="R49" connectionId="0">
    <xmlCellPr id="1" xr6:uid="{00000000-0010-0000-DD04-000001000000}" uniqueName="P1082378">
      <xmlPr mapId="1" xpath="/GFI-IZD-POD/IPK-GFI-IZD-POD_1000344/P1082378" xmlDataType="decimal"/>
    </xmlCellPr>
  </singleXmlCell>
  <singleXmlCell id="1273" xr6:uid="{00000000-000C-0000-FFFF-FFFFDE040000}" r="U49" connectionId="0">
    <xmlCellPr id="1" xr6:uid="{00000000-0010-0000-DE04-000001000000}" uniqueName="P1082381">
      <xmlPr mapId="1" xpath="/GFI-IZD-POD/IPK-GFI-IZD-POD_1000344/P1082381" xmlDataType="decimal"/>
    </xmlCellPr>
  </singleXmlCell>
  <singleXmlCell id="1274" xr6:uid="{00000000-000C-0000-FFFF-FFFFDF040000}" r="V49" connectionId="0">
    <xmlCellPr id="1" xr6:uid="{00000000-0010-0000-DF04-000001000000}" uniqueName="P1082312">
      <xmlPr mapId="1" xpath="/GFI-IZD-POD/IPK-GFI-IZD-POD_1000344/P1082312" xmlDataType="decimal"/>
    </xmlCellPr>
  </singleXmlCell>
  <singleXmlCell id="1275" xr6:uid="{00000000-000C-0000-FFFF-FFFFE0040000}" r="W49" connectionId="0">
    <xmlCellPr id="1" xr6:uid="{00000000-0010-0000-E004-000001000000}" uniqueName="P1082383">
      <xmlPr mapId="1" xpath="/GFI-IZD-POD/IPK-GFI-IZD-POD_1000344/P1082383" xmlDataType="decimal"/>
    </xmlCellPr>
  </singleXmlCell>
  <singleXmlCell id="1276" xr6:uid="{00000000-000C-0000-FFFF-FFFFE1040000}" r="X49" connectionId="0">
    <xmlCellPr id="1" xr6:uid="{00000000-0010-0000-E104-000001000000}" uniqueName="P1082385">
      <xmlPr mapId="1" xpath="/GFI-IZD-POD/IPK-GFI-IZD-POD_1000344/P1082385" xmlDataType="decimal"/>
    </xmlCellPr>
  </singleXmlCell>
  <singleXmlCell id="1277" xr6:uid="{00000000-000C-0000-FFFF-FFFFE2040000}" r="Y49" connectionId="0">
    <xmlCellPr id="1" xr6:uid="{00000000-0010-0000-E204-000001000000}" uniqueName="P1082388">
      <xmlPr mapId="1" xpath="/GFI-IZD-POD/IPK-GFI-IZD-POD_1000344/P1082388" xmlDataType="decimal"/>
    </xmlCellPr>
  </singleXmlCell>
  <singleXmlCell id="1278" xr6:uid="{00000000-000C-0000-FFFF-FFFFE3040000}" r="H50" connectionId="0">
    <xmlCellPr id="1" xr6:uid="{00000000-0010-0000-E304-000001000000}" uniqueName="P1080120">
      <xmlPr mapId="1" xpath="/GFI-IZD-POD/IPK-GFI-IZD-POD_1000344/P1080120" xmlDataType="decimal"/>
    </xmlCellPr>
  </singleXmlCell>
  <singleXmlCell id="1279" xr6:uid="{00000000-000C-0000-FFFF-FFFFE4040000}" r="I50" connectionId="0">
    <xmlCellPr id="1" xr6:uid="{00000000-0010-0000-E404-000001000000}" uniqueName="P1080121">
      <xmlPr mapId="1" xpath="/GFI-IZD-POD/IPK-GFI-IZD-POD_1000344/P1080121" xmlDataType="decimal"/>
    </xmlCellPr>
  </singleXmlCell>
  <singleXmlCell id="1280" xr6:uid="{00000000-000C-0000-FFFF-FFFFE5040000}" r="J50" connectionId="0">
    <xmlCellPr id="1" xr6:uid="{00000000-0010-0000-E504-000001000000}" uniqueName="P1080122">
      <xmlPr mapId="1" xpath="/GFI-IZD-POD/IPK-GFI-IZD-POD_1000344/P1080122" xmlDataType="decimal"/>
    </xmlCellPr>
  </singleXmlCell>
  <singleXmlCell id="1281" xr6:uid="{00000000-000C-0000-FFFF-FFFFE6040000}" r="K50" connectionId="0">
    <xmlCellPr id="1" xr6:uid="{00000000-0010-0000-E604-000001000000}" uniqueName="P1080123">
      <xmlPr mapId="1" xpath="/GFI-IZD-POD/IPK-GFI-IZD-POD_1000344/P1080123" xmlDataType="decimal"/>
    </xmlCellPr>
  </singleXmlCell>
  <singleXmlCell id="1282" xr6:uid="{00000000-000C-0000-FFFF-FFFFE7040000}" r="L50" connectionId="0">
    <xmlCellPr id="1" xr6:uid="{00000000-0010-0000-E704-000001000000}" uniqueName="P1080124">
      <xmlPr mapId="1" xpath="/GFI-IZD-POD/IPK-GFI-IZD-POD_1000344/P1080124" xmlDataType="decimal"/>
    </xmlCellPr>
  </singleXmlCell>
  <singleXmlCell id="1283" xr6:uid="{00000000-000C-0000-FFFF-FFFFE8040000}" r="M50" connectionId="0">
    <xmlCellPr id="1" xr6:uid="{00000000-0010-0000-E804-000001000000}" uniqueName="P1080125">
      <xmlPr mapId="1" xpath="/GFI-IZD-POD/IPK-GFI-IZD-POD_1000344/P1080125" xmlDataType="decimal"/>
    </xmlCellPr>
  </singleXmlCell>
  <singleXmlCell id="1284" xr6:uid="{00000000-000C-0000-FFFF-FFFFE9040000}" r="N50" connectionId="0">
    <xmlCellPr id="1" xr6:uid="{00000000-0010-0000-E904-000001000000}" uniqueName="P1080126">
      <xmlPr mapId="1" xpath="/GFI-IZD-POD/IPK-GFI-IZD-POD_1000344/P1080126" xmlDataType="decimal"/>
    </xmlCellPr>
  </singleXmlCell>
  <singleXmlCell id="1285" xr6:uid="{00000000-000C-0000-FFFF-FFFFEA040000}" r="O50" connectionId="0">
    <xmlCellPr id="1" xr6:uid="{00000000-0010-0000-EA04-000001000000}" uniqueName="P1080127">
      <xmlPr mapId="1" xpath="/GFI-IZD-POD/IPK-GFI-IZD-POD_1000344/P1080127" xmlDataType="decimal"/>
    </xmlCellPr>
  </singleXmlCell>
  <singleXmlCell id="1286" xr6:uid="{00000000-000C-0000-FFFF-FFFFEB040000}" r="P50" connectionId="0">
    <xmlCellPr id="1" xr6:uid="{00000000-0010-0000-EB04-000001000000}" uniqueName="P1082390">
      <xmlPr mapId="1" xpath="/GFI-IZD-POD/IPK-GFI-IZD-POD_1000344/P1082390" xmlDataType="decimal"/>
    </xmlCellPr>
  </singleXmlCell>
  <singleXmlCell id="1287" xr6:uid="{00000000-000C-0000-FFFF-FFFFEC040000}" r="Q50" connectionId="0">
    <xmlCellPr id="1" xr6:uid="{00000000-0010-0000-EC04-000001000000}" uniqueName="P1082392">
      <xmlPr mapId="1" xpath="/GFI-IZD-POD/IPK-GFI-IZD-POD_1000344/P1082392" xmlDataType="decimal"/>
    </xmlCellPr>
  </singleXmlCell>
  <singleXmlCell id="1288" xr6:uid="{00000000-000C-0000-FFFF-FFFFED040000}" r="R50" connectionId="0">
    <xmlCellPr id="1" xr6:uid="{00000000-0010-0000-ED04-000001000000}" uniqueName="P1082394">
      <xmlPr mapId="1" xpath="/GFI-IZD-POD/IPK-GFI-IZD-POD_1000344/P1082394" xmlDataType="decimal"/>
    </xmlCellPr>
  </singleXmlCell>
  <singleXmlCell id="1289" xr6:uid="{00000000-000C-0000-FFFF-FFFFEE040000}" r="U50" connectionId="0">
    <xmlCellPr id="1" xr6:uid="{00000000-0010-0000-EE04-000001000000}" uniqueName="P1082396">
      <xmlPr mapId="1" xpath="/GFI-IZD-POD/IPK-GFI-IZD-POD_1000344/P1082396" xmlDataType="decimal"/>
    </xmlCellPr>
  </singleXmlCell>
  <singleXmlCell id="1290" xr6:uid="{00000000-000C-0000-FFFF-FFFFEF040000}" r="V50" connectionId="0">
    <xmlCellPr id="1" xr6:uid="{00000000-0010-0000-EF04-000001000000}" uniqueName="P1082398">
      <xmlPr mapId="1" xpath="/GFI-IZD-POD/IPK-GFI-IZD-POD_1000344/P1082398" xmlDataType="decimal"/>
    </xmlCellPr>
  </singleXmlCell>
  <singleXmlCell id="1291" xr6:uid="{00000000-000C-0000-FFFF-FFFFF0040000}" r="W50" connectionId="0">
    <xmlCellPr id="1" xr6:uid="{00000000-0010-0000-F004-000001000000}" uniqueName="P1082314">
      <xmlPr mapId="1" xpath="/GFI-IZD-POD/IPK-GFI-IZD-POD_1000344/P1082314" xmlDataType="decimal"/>
    </xmlCellPr>
  </singleXmlCell>
  <singleXmlCell id="1292" xr6:uid="{00000000-000C-0000-FFFF-FFFFF1040000}" r="X50" connectionId="0">
    <xmlCellPr id="1" xr6:uid="{00000000-0010-0000-F104-000001000000}" uniqueName="P1082401">
      <xmlPr mapId="1" xpath="/GFI-IZD-POD/IPK-GFI-IZD-POD_1000344/P1082401" xmlDataType="decimal"/>
    </xmlCellPr>
  </singleXmlCell>
  <singleXmlCell id="1293" xr6:uid="{00000000-000C-0000-FFFF-FFFFF2040000}" r="Y50" connectionId="0">
    <xmlCellPr id="1" xr6:uid="{00000000-0010-0000-F204-000001000000}" uniqueName="P1082403">
      <xmlPr mapId="1" xpath="/GFI-IZD-POD/IPK-GFI-IZD-POD_1000344/P1082403" xmlDataType="decimal"/>
    </xmlCellPr>
  </singleXmlCell>
  <singleXmlCell id="1294" xr6:uid="{00000000-000C-0000-FFFF-FFFFF3040000}" r="H51" connectionId="0">
    <xmlCellPr id="1" xr6:uid="{00000000-0010-0000-F304-000001000000}" uniqueName="P1080128">
      <xmlPr mapId="1" xpath="/GFI-IZD-POD/IPK-GFI-IZD-POD_1000344/P1080128" xmlDataType="decimal"/>
    </xmlCellPr>
  </singleXmlCell>
  <singleXmlCell id="1295" xr6:uid="{00000000-000C-0000-FFFF-FFFFF4040000}" r="I51" connectionId="0">
    <xmlCellPr id="1" xr6:uid="{00000000-0010-0000-F404-000001000000}" uniqueName="P1080129">
      <xmlPr mapId="1" xpath="/GFI-IZD-POD/IPK-GFI-IZD-POD_1000344/P1080129" xmlDataType="decimal"/>
    </xmlCellPr>
  </singleXmlCell>
  <singleXmlCell id="1296" xr6:uid="{00000000-000C-0000-FFFF-FFFFF5040000}" r="J51" connectionId="0">
    <xmlCellPr id="1" xr6:uid="{00000000-0010-0000-F504-000001000000}" uniqueName="P1080130">
      <xmlPr mapId="1" xpath="/GFI-IZD-POD/IPK-GFI-IZD-POD_1000344/P1080130" xmlDataType="decimal"/>
    </xmlCellPr>
  </singleXmlCell>
  <singleXmlCell id="1297" xr6:uid="{00000000-000C-0000-FFFF-FFFFF6040000}" r="K51" connectionId="0">
    <xmlCellPr id="1" xr6:uid="{00000000-0010-0000-F604-000001000000}" uniqueName="P1080131">
      <xmlPr mapId="1" xpath="/GFI-IZD-POD/IPK-GFI-IZD-POD_1000344/P1080131" xmlDataType="decimal"/>
    </xmlCellPr>
  </singleXmlCell>
  <singleXmlCell id="1298" xr6:uid="{00000000-000C-0000-FFFF-FFFFF7040000}" r="L51" connectionId="0">
    <xmlCellPr id="1" xr6:uid="{00000000-0010-0000-F704-000001000000}" uniqueName="P1080132">
      <xmlPr mapId="1" xpath="/GFI-IZD-POD/IPK-GFI-IZD-POD_1000344/P1080132" xmlDataType="decimal"/>
    </xmlCellPr>
  </singleXmlCell>
  <singleXmlCell id="1299" xr6:uid="{00000000-000C-0000-FFFF-FFFFF8040000}" r="M51" connectionId="0">
    <xmlCellPr id="1" xr6:uid="{00000000-0010-0000-F804-000001000000}" uniqueName="P1080133">
      <xmlPr mapId="1" xpath="/GFI-IZD-POD/IPK-GFI-IZD-POD_1000344/P1080133" xmlDataType="decimal"/>
    </xmlCellPr>
  </singleXmlCell>
  <singleXmlCell id="1300" xr6:uid="{00000000-000C-0000-FFFF-FFFFF9040000}" r="N51" connectionId="0">
    <xmlCellPr id="1" xr6:uid="{00000000-0010-0000-F904-000001000000}" uniqueName="P1080134">
      <xmlPr mapId="1" xpath="/GFI-IZD-POD/IPK-GFI-IZD-POD_1000344/P1080134" xmlDataType="decimal"/>
    </xmlCellPr>
  </singleXmlCell>
  <singleXmlCell id="1301" xr6:uid="{00000000-000C-0000-FFFF-FFFFFA040000}" r="O51" connectionId="0">
    <xmlCellPr id="1" xr6:uid="{00000000-0010-0000-FA04-000001000000}" uniqueName="P1080135">
      <xmlPr mapId="1" xpath="/GFI-IZD-POD/IPK-GFI-IZD-POD_1000344/P1080135" xmlDataType="decimal"/>
    </xmlCellPr>
  </singleXmlCell>
  <singleXmlCell id="1302" xr6:uid="{00000000-000C-0000-FFFF-FFFFFB040000}" r="P51" connectionId="0">
    <xmlCellPr id="1" xr6:uid="{00000000-0010-0000-FB04-000001000000}" uniqueName="P1082406">
      <xmlPr mapId="1" xpath="/GFI-IZD-POD/IPK-GFI-IZD-POD_1000344/P1082406" xmlDataType="decimal"/>
    </xmlCellPr>
  </singleXmlCell>
  <singleXmlCell id="1303" xr6:uid="{00000000-000C-0000-FFFF-FFFFFC040000}" r="Q51" connectionId="0">
    <xmlCellPr id="1" xr6:uid="{00000000-0010-0000-FC04-000001000000}" uniqueName="P1082408">
      <xmlPr mapId="1" xpath="/GFI-IZD-POD/IPK-GFI-IZD-POD_1000344/P1082408" xmlDataType="decimal"/>
    </xmlCellPr>
  </singleXmlCell>
  <singleXmlCell id="1304" xr6:uid="{00000000-000C-0000-FFFF-FFFFFD040000}" r="R51" connectionId="0">
    <xmlCellPr id="1" xr6:uid="{00000000-0010-0000-FD04-000001000000}" uniqueName="P1082410">
      <xmlPr mapId="1" xpath="/GFI-IZD-POD/IPK-GFI-IZD-POD_1000344/P1082410" xmlDataType="decimal"/>
    </xmlCellPr>
  </singleXmlCell>
  <singleXmlCell id="1305" xr6:uid="{00000000-000C-0000-FFFF-FFFFFE040000}" r="U51" connectionId="0">
    <xmlCellPr id="1" xr6:uid="{00000000-0010-0000-FE04-000001000000}" uniqueName="P1082412">
      <xmlPr mapId="1" xpath="/GFI-IZD-POD/IPK-GFI-IZD-POD_1000344/P1082412" xmlDataType="decimal"/>
    </xmlCellPr>
  </singleXmlCell>
  <singleXmlCell id="1306" xr6:uid="{00000000-000C-0000-FFFF-FFFFFF040000}" r="V51" connectionId="0">
    <xmlCellPr id="1" xr6:uid="{00000000-0010-0000-FF04-000001000000}" uniqueName="P1082415">
      <xmlPr mapId="1" xpath="/GFI-IZD-POD/IPK-GFI-IZD-POD_1000344/P1082415" xmlDataType="decimal"/>
    </xmlCellPr>
  </singleXmlCell>
  <singleXmlCell id="1307" xr6:uid="{00000000-000C-0000-FFFF-FFFF00050000}" r="W51" connectionId="0">
    <xmlCellPr id="1" xr6:uid="{00000000-0010-0000-0005-000001000000}" uniqueName="P1082416">
      <xmlPr mapId="1" xpath="/GFI-IZD-POD/IPK-GFI-IZD-POD_1000344/P1082416" xmlDataType="decimal"/>
    </xmlCellPr>
  </singleXmlCell>
  <singleXmlCell id="1308" xr6:uid="{00000000-000C-0000-FFFF-FFFF01050000}" r="X51" connectionId="0">
    <xmlCellPr id="1" xr6:uid="{00000000-0010-0000-0105-000001000000}" uniqueName="P1082317">
      <xmlPr mapId="1" xpath="/GFI-IZD-POD/IPK-GFI-IZD-POD_1000344/P1082317" xmlDataType="decimal"/>
    </xmlCellPr>
  </singleXmlCell>
  <singleXmlCell id="1309" xr6:uid="{00000000-000C-0000-FFFF-FFFF02050000}" r="Y51" connectionId="0">
    <xmlCellPr id="1" xr6:uid="{00000000-0010-0000-0205-000001000000}" uniqueName="P1082417">
      <xmlPr mapId="1" xpath="/GFI-IZD-POD/IPK-GFI-IZD-POD_1000344/P1082417" xmlDataType="decimal"/>
    </xmlCellPr>
  </singleXmlCell>
  <singleXmlCell id="1310" xr6:uid="{00000000-000C-0000-FFFF-FFFF03050000}" r="H52" connectionId="0">
    <xmlCellPr id="1" xr6:uid="{00000000-0010-0000-0305-000001000000}" uniqueName="P1080136">
      <xmlPr mapId="1" xpath="/GFI-IZD-POD/IPK-GFI-IZD-POD_1000344/P1080136" xmlDataType="decimal"/>
    </xmlCellPr>
  </singleXmlCell>
  <singleXmlCell id="1311" xr6:uid="{00000000-000C-0000-FFFF-FFFF04050000}" r="I52" connectionId="0">
    <xmlCellPr id="1" xr6:uid="{00000000-0010-0000-0405-000001000000}" uniqueName="P1080137">
      <xmlPr mapId="1" xpath="/GFI-IZD-POD/IPK-GFI-IZD-POD_1000344/P1080137" xmlDataType="decimal"/>
    </xmlCellPr>
  </singleXmlCell>
  <singleXmlCell id="1312" xr6:uid="{00000000-000C-0000-FFFF-FFFF05050000}" r="J52" connectionId="0">
    <xmlCellPr id="1" xr6:uid="{00000000-0010-0000-0505-000001000000}" uniqueName="P1080138">
      <xmlPr mapId="1" xpath="/GFI-IZD-POD/IPK-GFI-IZD-POD_1000344/P1080138" xmlDataType="decimal"/>
    </xmlCellPr>
  </singleXmlCell>
  <singleXmlCell id="1313" xr6:uid="{00000000-000C-0000-FFFF-FFFF06050000}" r="K52" connectionId="0">
    <xmlCellPr id="1" xr6:uid="{00000000-0010-0000-0605-000001000000}" uniqueName="P1080139">
      <xmlPr mapId="1" xpath="/GFI-IZD-POD/IPK-GFI-IZD-POD_1000344/P1080139" xmlDataType="decimal"/>
    </xmlCellPr>
  </singleXmlCell>
  <singleXmlCell id="1314" xr6:uid="{00000000-000C-0000-FFFF-FFFF07050000}" r="L52" connectionId="0">
    <xmlCellPr id="1" xr6:uid="{00000000-0010-0000-0705-000001000000}" uniqueName="P1080140">
      <xmlPr mapId="1" xpath="/GFI-IZD-POD/IPK-GFI-IZD-POD_1000344/P1080140" xmlDataType="decimal"/>
    </xmlCellPr>
  </singleXmlCell>
  <singleXmlCell id="1315" xr6:uid="{00000000-000C-0000-FFFF-FFFF08050000}" r="M52" connectionId="0">
    <xmlCellPr id="1" xr6:uid="{00000000-0010-0000-0805-000001000000}" uniqueName="P1080141">
      <xmlPr mapId="1" xpath="/GFI-IZD-POD/IPK-GFI-IZD-POD_1000344/P1080141" xmlDataType="decimal"/>
    </xmlCellPr>
  </singleXmlCell>
  <singleXmlCell id="1316" xr6:uid="{00000000-000C-0000-FFFF-FFFF09050000}" r="N52" connectionId="0">
    <xmlCellPr id="1" xr6:uid="{00000000-0010-0000-0905-000001000000}" uniqueName="P1080142">
      <xmlPr mapId="1" xpath="/GFI-IZD-POD/IPK-GFI-IZD-POD_1000344/P1080142" xmlDataType="decimal"/>
    </xmlCellPr>
  </singleXmlCell>
  <singleXmlCell id="1317" xr6:uid="{00000000-000C-0000-FFFF-FFFF0A050000}" r="O52" connectionId="0">
    <xmlCellPr id="1" xr6:uid="{00000000-0010-0000-0A05-000001000000}" uniqueName="P1080143">
      <xmlPr mapId="1" xpath="/GFI-IZD-POD/IPK-GFI-IZD-POD_1000344/P1080143" xmlDataType="decimal"/>
    </xmlCellPr>
  </singleXmlCell>
  <singleXmlCell id="1318" xr6:uid="{00000000-000C-0000-FFFF-FFFF0B050000}" r="P52" connectionId="0">
    <xmlCellPr id="1" xr6:uid="{00000000-0010-0000-0B05-000001000000}" uniqueName="P1082418">
      <xmlPr mapId="1" xpath="/GFI-IZD-POD/IPK-GFI-IZD-POD_1000344/P1082418" xmlDataType="decimal"/>
    </xmlCellPr>
  </singleXmlCell>
  <singleXmlCell id="1319" xr6:uid="{00000000-000C-0000-FFFF-FFFF0C050000}" r="Q52" connectionId="0">
    <xmlCellPr id="1" xr6:uid="{00000000-0010-0000-0C05-000001000000}" uniqueName="P1082419">
      <xmlPr mapId="1" xpath="/GFI-IZD-POD/IPK-GFI-IZD-POD_1000344/P1082419" xmlDataType="decimal"/>
    </xmlCellPr>
  </singleXmlCell>
  <singleXmlCell id="1320" xr6:uid="{00000000-000C-0000-FFFF-FFFF0D050000}" r="R52" connectionId="0">
    <xmlCellPr id="1" xr6:uid="{00000000-0010-0000-0D05-000001000000}" uniqueName="P1082420">
      <xmlPr mapId="1" xpath="/GFI-IZD-POD/IPK-GFI-IZD-POD_1000344/P1082420" xmlDataType="decimal"/>
    </xmlCellPr>
  </singleXmlCell>
  <singleXmlCell id="1321" xr6:uid="{00000000-000C-0000-FFFF-FFFF0E050000}" r="U52" connectionId="0">
    <xmlCellPr id="1" xr6:uid="{00000000-0010-0000-0E05-000001000000}" uniqueName="P1082422">
      <xmlPr mapId="1" xpath="/GFI-IZD-POD/IPK-GFI-IZD-POD_1000344/P1082422" xmlDataType="decimal"/>
    </xmlCellPr>
  </singleXmlCell>
  <singleXmlCell id="1322" xr6:uid="{00000000-000C-0000-FFFF-FFFF0F050000}" r="V52" connectionId="0">
    <xmlCellPr id="1" xr6:uid="{00000000-0010-0000-0F05-000001000000}" uniqueName="P1082423">
      <xmlPr mapId="1" xpath="/GFI-IZD-POD/IPK-GFI-IZD-POD_1000344/P1082423" xmlDataType="decimal"/>
    </xmlCellPr>
  </singleXmlCell>
  <singleXmlCell id="1323" xr6:uid="{00000000-000C-0000-FFFF-FFFF10050000}" r="W52" connectionId="0">
    <xmlCellPr id="1" xr6:uid="{00000000-0010-0000-1005-000001000000}" uniqueName="P1082425">
      <xmlPr mapId="1" xpath="/GFI-IZD-POD/IPK-GFI-IZD-POD_1000344/P1082425" xmlDataType="decimal"/>
    </xmlCellPr>
  </singleXmlCell>
  <singleXmlCell id="1324" xr6:uid="{00000000-000C-0000-FFFF-FFFF11050000}" r="X52" connectionId="0">
    <xmlCellPr id="1" xr6:uid="{00000000-0010-0000-1105-000001000000}" uniqueName="P1082428">
      <xmlPr mapId="1" xpath="/GFI-IZD-POD/IPK-GFI-IZD-POD_1000344/P1082428" xmlDataType="decimal"/>
    </xmlCellPr>
  </singleXmlCell>
  <singleXmlCell id="1325" xr6:uid="{00000000-000C-0000-FFFF-FFFF12050000}" r="Y52" connectionId="0">
    <xmlCellPr id="1" xr6:uid="{00000000-0010-0000-1205-000001000000}" uniqueName="P1082320">
      <xmlPr mapId="1" xpath="/GFI-IZD-POD/IPK-GFI-IZD-POD_1000344/P1082320" xmlDataType="decimal"/>
    </xmlCellPr>
  </singleXmlCell>
  <singleXmlCell id="1326" xr6:uid="{00000000-000C-0000-FFFF-FFFF13050000}" r="H53" connectionId="0">
    <xmlCellPr id="1" xr6:uid="{00000000-0010-0000-1305-000001000000}" uniqueName="P1080144">
      <xmlPr mapId="1" xpath="/GFI-IZD-POD/IPK-GFI-IZD-POD_1000344/P1080144" xmlDataType="decimal"/>
    </xmlCellPr>
  </singleXmlCell>
  <singleXmlCell id="1327" xr6:uid="{00000000-000C-0000-FFFF-FFFF14050000}" r="I53" connectionId="0">
    <xmlCellPr id="1" xr6:uid="{00000000-0010-0000-1405-000001000000}" uniqueName="P1080145">
      <xmlPr mapId="1" xpath="/GFI-IZD-POD/IPK-GFI-IZD-POD_1000344/P1080145" xmlDataType="decimal"/>
    </xmlCellPr>
  </singleXmlCell>
  <singleXmlCell id="1328" xr6:uid="{00000000-000C-0000-FFFF-FFFF15050000}" r="J53" connectionId="0">
    <xmlCellPr id="1" xr6:uid="{00000000-0010-0000-1505-000001000000}" uniqueName="P1080146">
      <xmlPr mapId="1" xpath="/GFI-IZD-POD/IPK-GFI-IZD-POD_1000344/P1080146" xmlDataType="decimal"/>
    </xmlCellPr>
  </singleXmlCell>
  <singleXmlCell id="1329" xr6:uid="{00000000-000C-0000-FFFF-FFFF16050000}" r="K53" connectionId="0">
    <xmlCellPr id="1" xr6:uid="{00000000-0010-0000-1605-000001000000}" uniqueName="P1080147">
      <xmlPr mapId="1" xpath="/GFI-IZD-POD/IPK-GFI-IZD-POD_1000344/P1080147" xmlDataType="decimal"/>
    </xmlCellPr>
  </singleXmlCell>
  <singleXmlCell id="1330" xr6:uid="{00000000-000C-0000-FFFF-FFFF17050000}" r="L53" connectionId="0">
    <xmlCellPr id="1" xr6:uid="{00000000-0010-0000-1705-000001000000}" uniqueName="P1080148">
      <xmlPr mapId="1" xpath="/GFI-IZD-POD/IPK-GFI-IZD-POD_1000344/P1080148" xmlDataType="decimal"/>
    </xmlCellPr>
  </singleXmlCell>
  <singleXmlCell id="1331" xr6:uid="{00000000-000C-0000-FFFF-FFFF18050000}" r="M53" connectionId="0">
    <xmlCellPr id="1" xr6:uid="{00000000-0010-0000-1805-000001000000}" uniqueName="P1080149">
      <xmlPr mapId="1" xpath="/GFI-IZD-POD/IPK-GFI-IZD-POD_1000344/P1080149" xmlDataType="decimal"/>
    </xmlCellPr>
  </singleXmlCell>
  <singleXmlCell id="1332" xr6:uid="{00000000-000C-0000-FFFF-FFFF19050000}" r="N53" connectionId="0">
    <xmlCellPr id="1" xr6:uid="{00000000-0010-0000-1905-000001000000}" uniqueName="P1080150">
      <xmlPr mapId="1" xpath="/GFI-IZD-POD/IPK-GFI-IZD-POD_1000344/P1080150" xmlDataType="decimal"/>
    </xmlCellPr>
  </singleXmlCell>
  <singleXmlCell id="1333" xr6:uid="{00000000-000C-0000-FFFF-FFFF1A050000}" r="O53" connectionId="0">
    <xmlCellPr id="1" xr6:uid="{00000000-0010-0000-1A05-000001000000}" uniqueName="P1080397">
      <xmlPr mapId="1" xpath="/GFI-IZD-POD/IPK-GFI-IZD-POD_1000344/P1080397" xmlDataType="decimal"/>
    </xmlCellPr>
  </singleXmlCell>
  <singleXmlCell id="1334" xr6:uid="{00000000-000C-0000-FFFF-FFFF1B050000}" r="P53" connectionId="0">
    <xmlCellPr id="1" xr6:uid="{00000000-0010-0000-1B05-000001000000}" uniqueName="P1082429">
      <xmlPr mapId="1" xpath="/GFI-IZD-POD/IPK-GFI-IZD-POD_1000344/P1082429" xmlDataType="decimal"/>
    </xmlCellPr>
  </singleXmlCell>
  <singleXmlCell id="1335" xr6:uid="{00000000-000C-0000-FFFF-FFFF1C050000}" r="Q53" connectionId="0">
    <xmlCellPr id="1" xr6:uid="{00000000-0010-0000-1C05-000001000000}" uniqueName="P1082447">
      <xmlPr mapId="1" xpath="/GFI-IZD-POD/IPK-GFI-IZD-POD_1000344/P1082447" xmlDataType="decimal"/>
    </xmlCellPr>
  </singleXmlCell>
  <singleXmlCell id="1336" xr6:uid="{00000000-000C-0000-FFFF-FFFF1D050000}" r="R53" connectionId="0">
    <xmlCellPr id="1" xr6:uid="{00000000-0010-0000-1D05-000001000000}" uniqueName="P1082450">
      <xmlPr mapId="1" xpath="/GFI-IZD-POD/IPK-GFI-IZD-POD_1000344/P1082450" xmlDataType="decimal"/>
    </xmlCellPr>
  </singleXmlCell>
  <singleXmlCell id="1337" xr6:uid="{00000000-000C-0000-FFFF-FFFF1E050000}" r="U53" connectionId="0">
    <xmlCellPr id="1" xr6:uid="{00000000-0010-0000-1E05-000001000000}" uniqueName="P1082453">
      <xmlPr mapId="1" xpath="/GFI-IZD-POD/IPK-GFI-IZD-POD_1000344/P1082453" xmlDataType="decimal"/>
    </xmlCellPr>
  </singleXmlCell>
  <singleXmlCell id="1338" xr6:uid="{00000000-000C-0000-FFFF-FFFF1F050000}" r="V53" connectionId="0">
    <xmlCellPr id="1" xr6:uid="{00000000-0010-0000-1F05-000001000000}" uniqueName="P1082455">
      <xmlPr mapId="1" xpath="/GFI-IZD-POD/IPK-GFI-IZD-POD_1000344/P1082455" xmlDataType="decimal"/>
    </xmlCellPr>
  </singleXmlCell>
  <singleXmlCell id="1339" xr6:uid="{00000000-000C-0000-FFFF-FFFF20050000}" r="W53" connectionId="0">
    <xmlCellPr id="1" xr6:uid="{00000000-0010-0000-2005-000001000000}" uniqueName="P1082458">
      <xmlPr mapId="1" xpath="/GFI-IZD-POD/IPK-GFI-IZD-POD_1000344/P1082458" xmlDataType="decimal"/>
    </xmlCellPr>
  </singleXmlCell>
  <singleXmlCell id="1340" xr6:uid="{00000000-000C-0000-FFFF-FFFF21050000}" r="X53" connectionId="0">
    <xmlCellPr id="1" xr6:uid="{00000000-0010-0000-2105-000001000000}" uniqueName="P1082460">
      <xmlPr mapId="1" xpath="/GFI-IZD-POD/IPK-GFI-IZD-POD_1000344/P1082460" xmlDataType="decimal"/>
    </xmlCellPr>
  </singleXmlCell>
  <singleXmlCell id="1341" xr6:uid="{00000000-000C-0000-FFFF-FFFF22050000}" r="Y53" connectionId="0">
    <xmlCellPr id="1" xr6:uid="{00000000-0010-0000-2205-000001000000}" uniqueName="P1082461">
      <xmlPr mapId="1" xpath="/GFI-IZD-POD/IPK-GFI-IZD-POD_1000344/P1082461" xmlDataType="decimal"/>
    </xmlCellPr>
  </singleXmlCell>
  <singleXmlCell id="1342" xr6:uid="{00000000-000C-0000-FFFF-FFFF23050000}" r="H54" connectionId="0">
    <xmlCellPr id="1" xr6:uid="{00000000-0010-0000-2305-000001000000}" uniqueName="P1080398">
      <xmlPr mapId="1" xpath="/GFI-IZD-POD/IPK-GFI-IZD-POD_1000344/P1080398" xmlDataType="decimal"/>
    </xmlCellPr>
  </singleXmlCell>
  <singleXmlCell id="1343" xr6:uid="{00000000-000C-0000-FFFF-FFFF24050000}" r="I54" connectionId="0">
    <xmlCellPr id="1" xr6:uid="{00000000-0010-0000-2405-000001000000}" uniqueName="P1080399">
      <xmlPr mapId="1" xpath="/GFI-IZD-POD/IPK-GFI-IZD-POD_1000344/P1080399" xmlDataType="decimal"/>
    </xmlCellPr>
  </singleXmlCell>
  <singleXmlCell id="1344" xr6:uid="{00000000-000C-0000-FFFF-FFFF25050000}" r="J54" connectionId="0">
    <xmlCellPr id="1" xr6:uid="{00000000-0010-0000-2505-000001000000}" uniqueName="P1080586">
      <xmlPr mapId="1" xpath="/GFI-IZD-POD/IPK-GFI-IZD-POD_1000344/P1080586" xmlDataType="decimal"/>
    </xmlCellPr>
  </singleXmlCell>
  <singleXmlCell id="1345" xr6:uid="{00000000-000C-0000-FFFF-FFFF26050000}" r="K54" connectionId="0">
    <xmlCellPr id="1" xr6:uid="{00000000-0010-0000-2605-000001000000}" uniqueName="P1080587">
      <xmlPr mapId="1" xpath="/GFI-IZD-POD/IPK-GFI-IZD-POD_1000344/P1080587" xmlDataType="decimal"/>
    </xmlCellPr>
  </singleXmlCell>
  <singleXmlCell id="1346" xr6:uid="{00000000-000C-0000-FFFF-FFFF27050000}" r="L54" connectionId="0">
    <xmlCellPr id="1" xr6:uid="{00000000-0010-0000-2705-000001000000}" uniqueName="P1080588">
      <xmlPr mapId="1" xpath="/GFI-IZD-POD/IPK-GFI-IZD-POD_1000344/P1080588" xmlDataType="decimal"/>
    </xmlCellPr>
  </singleXmlCell>
  <singleXmlCell id="1347" xr6:uid="{00000000-000C-0000-FFFF-FFFF28050000}" r="M54" connectionId="0">
    <xmlCellPr id="1" xr6:uid="{00000000-0010-0000-2805-000001000000}" uniqueName="P1080589">
      <xmlPr mapId="1" xpath="/GFI-IZD-POD/IPK-GFI-IZD-POD_1000344/P1080589" xmlDataType="decimal"/>
    </xmlCellPr>
  </singleXmlCell>
  <singleXmlCell id="1348" xr6:uid="{00000000-000C-0000-FFFF-FFFF29050000}" r="N54" connectionId="0">
    <xmlCellPr id="1" xr6:uid="{00000000-0010-0000-2905-000001000000}" uniqueName="P1080590">
      <xmlPr mapId="1" xpath="/GFI-IZD-POD/IPK-GFI-IZD-POD_1000344/P1080590" xmlDataType="decimal"/>
    </xmlCellPr>
  </singleXmlCell>
  <singleXmlCell id="1349" xr6:uid="{00000000-000C-0000-FFFF-FFFF2A050000}" r="O54" connectionId="0">
    <xmlCellPr id="1" xr6:uid="{00000000-0010-0000-2A05-000001000000}" uniqueName="P1080591">
      <xmlPr mapId="1" xpath="/GFI-IZD-POD/IPK-GFI-IZD-POD_1000344/P1080591" xmlDataType="decimal"/>
    </xmlCellPr>
  </singleXmlCell>
  <singleXmlCell id="1350" xr6:uid="{00000000-000C-0000-FFFF-FFFF2B050000}" r="P54" connectionId="0">
    <xmlCellPr id="1" xr6:uid="{00000000-0010-0000-2B05-000001000000}" uniqueName="P1082462">
      <xmlPr mapId="1" xpath="/GFI-IZD-POD/IPK-GFI-IZD-POD_1000344/P1082462" xmlDataType="decimal"/>
    </xmlCellPr>
  </singleXmlCell>
  <singleXmlCell id="1351" xr6:uid="{00000000-000C-0000-FFFF-FFFF2C050000}" r="Q54" connectionId="0">
    <xmlCellPr id="1" xr6:uid="{00000000-0010-0000-2C05-000001000000}" uniqueName="P1082430">
      <xmlPr mapId="1" xpath="/GFI-IZD-POD/IPK-GFI-IZD-POD_1000344/P1082430" xmlDataType="decimal"/>
    </xmlCellPr>
  </singleXmlCell>
  <singleXmlCell id="1352" xr6:uid="{00000000-000C-0000-FFFF-FFFF2D050000}" r="R54" connectionId="0">
    <xmlCellPr id="1" xr6:uid="{00000000-0010-0000-2D05-000001000000}" uniqueName="P1082463">
      <xmlPr mapId="1" xpath="/GFI-IZD-POD/IPK-GFI-IZD-POD_1000344/P1082463" xmlDataType="decimal"/>
    </xmlCellPr>
  </singleXmlCell>
  <singleXmlCell id="1353" xr6:uid="{00000000-000C-0000-FFFF-FFFF2E050000}" r="U54" connectionId="0">
    <xmlCellPr id="1" xr6:uid="{00000000-0010-0000-2E05-000001000000}" uniqueName="P1082464">
      <xmlPr mapId="1" xpath="/GFI-IZD-POD/IPK-GFI-IZD-POD_1000344/P1082464" xmlDataType="decimal"/>
    </xmlCellPr>
  </singleXmlCell>
  <singleXmlCell id="1354" xr6:uid="{00000000-000C-0000-FFFF-FFFF2F050000}" r="V54" connectionId="0">
    <xmlCellPr id="1" xr6:uid="{00000000-0010-0000-2F05-000001000000}" uniqueName="P1082465">
      <xmlPr mapId="1" xpath="/GFI-IZD-POD/IPK-GFI-IZD-POD_1000344/P1082465" xmlDataType="decimal"/>
    </xmlCellPr>
  </singleXmlCell>
  <singleXmlCell id="1355" xr6:uid="{00000000-000C-0000-FFFF-FFFF30050000}" r="W54" connectionId="0">
    <xmlCellPr id="1" xr6:uid="{00000000-0010-0000-3005-000001000000}" uniqueName="P1082466">
      <xmlPr mapId="1" xpath="/GFI-IZD-POD/IPK-GFI-IZD-POD_1000344/P1082466" xmlDataType="decimal"/>
    </xmlCellPr>
  </singleXmlCell>
  <singleXmlCell id="1356" xr6:uid="{00000000-000C-0000-FFFF-FFFF31050000}" r="X54" connectionId="0">
    <xmlCellPr id="1" xr6:uid="{00000000-0010-0000-3105-000001000000}" uniqueName="P1082467">
      <xmlPr mapId="1" xpath="/GFI-IZD-POD/IPK-GFI-IZD-POD_1000344/P1082467" xmlDataType="decimal"/>
    </xmlCellPr>
  </singleXmlCell>
  <singleXmlCell id="1357" xr6:uid="{00000000-000C-0000-FFFF-FFFF32050000}" r="Y54" connectionId="0">
    <xmlCellPr id="1" xr6:uid="{00000000-0010-0000-3205-000001000000}" uniqueName="P1082468">
      <xmlPr mapId="1" xpath="/GFI-IZD-POD/IPK-GFI-IZD-POD_1000344/P1082468" xmlDataType="decimal"/>
    </xmlCellPr>
  </singleXmlCell>
  <singleXmlCell id="1358" xr6:uid="{00000000-000C-0000-FFFF-FFFF33050000}" r="H55" connectionId="0">
    <xmlCellPr id="1" xr6:uid="{00000000-0010-0000-3305-000001000000}" uniqueName="P1080692">
      <xmlPr mapId="1" xpath="/GFI-IZD-POD/IPK-GFI-IZD-POD_1000344/P1080692" xmlDataType="decimal"/>
    </xmlCellPr>
  </singleXmlCell>
  <singleXmlCell id="1359" xr6:uid="{00000000-000C-0000-FFFF-FFFF34050000}" r="I55" connectionId="0">
    <xmlCellPr id="1" xr6:uid="{00000000-0010-0000-3405-000001000000}" uniqueName="P1080693">
      <xmlPr mapId="1" xpath="/GFI-IZD-POD/IPK-GFI-IZD-POD_1000344/P1080693" xmlDataType="decimal"/>
    </xmlCellPr>
  </singleXmlCell>
  <singleXmlCell id="1360" xr6:uid="{00000000-000C-0000-FFFF-FFFF35050000}" r="J55" connectionId="0">
    <xmlCellPr id="1" xr6:uid="{00000000-0010-0000-3505-000001000000}" uniqueName="P1080694">
      <xmlPr mapId="1" xpath="/GFI-IZD-POD/IPK-GFI-IZD-POD_1000344/P1080694" xmlDataType="decimal"/>
    </xmlCellPr>
  </singleXmlCell>
  <singleXmlCell id="1361" xr6:uid="{00000000-000C-0000-FFFF-FFFF36050000}" r="K55" connectionId="0">
    <xmlCellPr id="1" xr6:uid="{00000000-0010-0000-3605-000001000000}" uniqueName="P1080779">
      <xmlPr mapId="1" xpath="/GFI-IZD-POD/IPK-GFI-IZD-POD_1000344/P1080779" xmlDataType="decimal"/>
    </xmlCellPr>
  </singleXmlCell>
  <singleXmlCell id="1362" xr6:uid="{00000000-000C-0000-FFFF-FFFF37050000}" r="L55" connectionId="0">
    <xmlCellPr id="1" xr6:uid="{00000000-0010-0000-3705-000001000000}" uniqueName="P1080780">
      <xmlPr mapId="1" xpath="/GFI-IZD-POD/IPK-GFI-IZD-POD_1000344/P1080780" xmlDataType="decimal"/>
    </xmlCellPr>
  </singleXmlCell>
  <singleXmlCell id="1363" xr6:uid="{00000000-000C-0000-FFFF-FFFF38050000}" r="M55" connectionId="0">
    <xmlCellPr id="1" xr6:uid="{00000000-0010-0000-3805-000001000000}" uniqueName="P1080781">
      <xmlPr mapId="1" xpath="/GFI-IZD-POD/IPK-GFI-IZD-POD_1000344/P1080781" xmlDataType="decimal"/>
    </xmlCellPr>
  </singleXmlCell>
  <singleXmlCell id="1364" xr6:uid="{00000000-000C-0000-FFFF-FFFF39050000}" r="N55" connectionId="0">
    <xmlCellPr id="1" xr6:uid="{00000000-0010-0000-3905-000001000000}" uniqueName="P1080782">
      <xmlPr mapId="1" xpath="/GFI-IZD-POD/IPK-GFI-IZD-POD_1000344/P1080782" xmlDataType="decimal"/>
    </xmlCellPr>
  </singleXmlCell>
  <singleXmlCell id="1365" xr6:uid="{00000000-000C-0000-FFFF-FFFF3A050000}" r="O55" connectionId="0">
    <xmlCellPr id="1" xr6:uid="{00000000-0010-0000-3A05-000001000000}" uniqueName="P1080783">
      <xmlPr mapId="1" xpath="/GFI-IZD-POD/IPK-GFI-IZD-POD_1000344/P1080783" xmlDataType="decimal"/>
    </xmlCellPr>
  </singleXmlCell>
  <singleXmlCell id="1366" xr6:uid="{00000000-000C-0000-FFFF-FFFF3B050000}" r="P55" connectionId="0">
    <xmlCellPr id="1" xr6:uid="{00000000-0010-0000-3B05-000001000000}" uniqueName="P1082469">
      <xmlPr mapId="1" xpath="/GFI-IZD-POD/IPK-GFI-IZD-POD_1000344/P1082469" xmlDataType="decimal"/>
    </xmlCellPr>
  </singleXmlCell>
  <singleXmlCell id="1367" xr6:uid="{00000000-000C-0000-FFFF-FFFF3C050000}" r="Q55" connectionId="0">
    <xmlCellPr id="1" xr6:uid="{00000000-0010-0000-3C05-000001000000}" uniqueName="P1082470">
      <xmlPr mapId="1" xpath="/GFI-IZD-POD/IPK-GFI-IZD-POD_1000344/P1082470" xmlDataType="decimal"/>
    </xmlCellPr>
  </singleXmlCell>
  <singleXmlCell id="1368" xr6:uid="{00000000-000C-0000-FFFF-FFFF3D050000}" r="R55" connectionId="0">
    <xmlCellPr id="1" xr6:uid="{00000000-0010-0000-3D05-000001000000}" uniqueName="P1082433">
      <xmlPr mapId="1" xpath="/GFI-IZD-POD/IPK-GFI-IZD-POD_1000344/P1082433" xmlDataType="decimal"/>
    </xmlCellPr>
  </singleXmlCell>
  <singleXmlCell id="1369" xr6:uid="{00000000-000C-0000-FFFF-FFFF3E050000}" r="U55" connectionId="0">
    <xmlCellPr id="1" xr6:uid="{00000000-0010-0000-3E05-000001000000}" uniqueName="P1082471">
      <xmlPr mapId="1" xpath="/GFI-IZD-POD/IPK-GFI-IZD-POD_1000344/P1082471" xmlDataType="decimal"/>
    </xmlCellPr>
  </singleXmlCell>
  <singleXmlCell id="1370" xr6:uid="{00000000-000C-0000-FFFF-FFFF3F050000}" r="V55" connectionId="0">
    <xmlCellPr id="1" xr6:uid="{00000000-0010-0000-3F05-000001000000}" uniqueName="P1082472">
      <xmlPr mapId="1" xpath="/GFI-IZD-POD/IPK-GFI-IZD-POD_1000344/P1082472" xmlDataType="decimal"/>
    </xmlCellPr>
  </singleXmlCell>
  <singleXmlCell id="1371" xr6:uid="{00000000-000C-0000-FFFF-FFFF40050000}" r="W55" connectionId="0">
    <xmlCellPr id="1" xr6:uid="{00000000-0010-0000-4005-000001000000}" uniqueName="P1082473">
      <xmlPr mapId="1" xpath="/GFI-IZD-POD/IPK-GFI-IZD-POD_1000344/P1082473" xmlDataType="decimal"/>
    </xmlCellPr>
  </singleXmlCell>
  <singleXmlCell id="1372" xr6:uid="{00000000-000C-0000-FFFF-FFFF41050000}" r="X55" connectionId="0">
    <xmlCellPr id="1" xr6:uid="{00000000-0010-0000-4105-000001000000}" uniqueName="P1082474">
      <xmlPr mapId="1" xpath="/GFI-IZD-POD/IPK-GFI-IZD-POD_1000344/P1082474" xmlDataType="decimal"/>
    </xmlCellPr>
  </singleXmlCell>
  <singleXmlCell id="1373" xr6:uid="{00000000-000C-0000-FFFF-FFFF42050000}" r="Y55" connectionId="0">
    <xmlCellPr id="1" xr6:uid="{00000000-0010-0000-4205-000001000000}" uniqueName="P1082475">
      <xmlPr mapId="1" xpath="/GFI-IZD-POD/IPK-GFI-IZD-POD_1000344/P1082475" xmlDataType="decimal"/>
    </xmlCellPr>
  </singleXmlCell>
  <singleXmlCell id="1374" xr6:uid="{00000000-000C-0000-FFFF-FFFF43050000}" r="H56" connectionId="0">
    <xmlCellPr id="1" xr6:uid="{00000000-0010-0000-4305-000001000000}" uniqueName="P1080784">
      <xmlPr mapId="1" xpath="/GFI-IZD-POD/IPK-GFI-IZD-POD_1000344/P1080784" xmlDataType="decimal"/>
    </xmlCellPr>
  </singleXmlCell>
  <singleXmlCell id="1375" xr6:uid="{00000000-000C-0000-FFFF-FFFF44050000}" r="I56" connectionId="0">
    <xmlCellPr id="1" xr6:uid="{00000000-0010-0000-4405-000001000000}" uniqueName="P1080785">
      <xmlPr mapId="1" xpath="/GFI-IZD-POD/IPK-GFI-IZD-POD_1000344/P1080785" xmlDataType="decimal"/>
    </xmlCellPr>
  </singleXmlCell>
  <singleXmlCell id="1376" xr6:uid="{00000000-000C-0000-FFFF-FFFF45050000}" r="J56" connectionId="0">
    <xmlCellPr id="1" xr6:uid="{00000000-0010-0000-4505-000001000000}" uniqueName="P1080786">
      <xmlPr mapId="1" xpath="/GFI-IZD-POD/IPK-GFI-IZD-POD_1000344/P1080786" xmlDataType="decimal"/>
    </xmlCellPr>
  </singleXmlCell>
  <singleXmlCell id="1377" xr6:uid="{00000000-000C-0000-FFFF-FFFF46050000}" r="K56" connectionId="0">
    <xmlCellPr id="1" xr6:uid="{00000000-0010-0000-4605-000001000000}" uniqueName="P1081033">
      <xmlPr mapId="1" xpath="/GFI-IZD-POD/IPK-GFI-IZD-POD_1000344/P1081033" xmlDataType="decimal"/>
    </xmlCellPr>
  </singleXmlCell>
  <singleXmlCell id="1378" xr6:uid="{00000000-000C-0000-FFFF-FFFF47050000}" r="L56" connectionId="0">
    <xmlCellPr id="1" xr6:uid="{00000000-0010-0000-4705-000001000000}" uniqueName="P1081034">
      <xmlPr mapId="1" xpath="/GFI-IZD-POD/IPK-GFI-IZD-POD_1000344/P1081034" xmlDataType="decimal"/>
    </xmlCellPr>
  </singleXmlCell>
  <singleXmlCell id="1379" xr6:uid="{00000000-000C-0000-FFFF-FFFF48050000}" r="M56" connectionId="0">
    <xmlCellPr id="1" xr6:uid="{00000000-0010-0000-4805-000001000000}" uniqueName="P1081035">
      <xmlPr mapId="1" xpath="/GFI-IZD-POD/IPK-GFI-IZD-POD_1000344/P1081035" xmlDataType="decimal"/>
    </xmlCellPr>
  </singleXmlCell>
  <singleXmlCell id="1380" xr6:uid="{00000000-000C-0000-FFFF-FFFF49050000}" r="N56" connectionId="0">
    <xmlCellPr id="1" xr6:uid="{00000000-0010-0000-4905-000001000000}" uniqueName="P1081222">
      <xmlPr mapId="1" xpath="/GFI-IZD-POD/IPK-GFI-IZD-POD_1000344/P1081222" xmlDataType="decimal"/>
    </xmlCellPr>
  </singleXmlCell>
  <singleXmlCell id="1381" xr6:uid="{00000000-000C-0000-FFFF-FFFF4A050000}" r="O56" connectionId="0">
    <xmlCellPr id="1" xr6:uid="{00000000-0010-0000-4A05-000001000000}" uniqueName="P1081223">
      <xmlPr mapId="1" xpath="/GFI-IZD-POD/IPK-GFI-IZD-POD_1000344/P1081223" xmlDataType="decimal"/>
    </xmlCellPr>
  </singleXmlCell>
  <singleXmlCell id="1382" xr6:uid="{00000000-000C-0000-FFFF-FFFF4B050000}" r="P56" connectionId="0">
    <xmlCellPr id="1" xr6:uid="{00000000-0010-0000-4B05-000001000000}" uniqueName="P1082477">
      <xmlPr mapId="1" xpath="/GFI-IZD-POD/IPK-GFI-IZD-POD_1000344/P1082477" xmlDataType="decimal"/>
    </xmlCellPr>
  </singleXmlCell>
  <singleXmlCell id="1383" xr6:uid="{00000000-000C-0000-FFFF-FFFF4C050000}" r="Q56" connectionId="0">
    <xmlCellPr id="1" xr6:uid="{00000000-0010-0000-4C05-000001000000}" uniqueName="P1082480">
      <xmlPr mapId="1" xpath="/GFI-IZD-POD/IPK-GFI-IZD-POD_1000344/P1082480" xmlDataType="decimal"/>
    </xmlCellPr>
  </singleXmlCell>
  <singleXmlCell id="1384" xr6:uid="{00000000-000C-0000-FFFF-FFFF4D050000}" r="R56" connectionId="0">
    <xmlCellPr id="1" xr6:uid="{00000000-0010-0000-4D05-000001000000}" uniqueName="P1082482">
      <xmlPr mapId="1" xpath="/GFI-IZD-POD/IPK-GFI-IZD-POD_1000344/P1082482" xmlDataType="decimal"/>
    </xmlCellPr>
  </singleXmlCell>
  <singleXmlCell id="1385" xr6:uid="{00000000-000C-0000-FFFF-FFFF4E050000}" r="U56" connectionId="0">
    <xmlCellPr id="1" xr6:uid="{00000000-0010-0000-4E05-000001000000}" uniqueName="P1082435">
      <xmlPr mapId="1" xpath="/GFI-IZD-POD/IPK-GFI-IZD-POD_1000344/P1082435" xmlDataType="decimal"/>
    </xmlCellPr>
  </singleXmlCell>
  <singleXmlCell id="1386" xr6:uid="{00000000-000C-0000-FFFF-FFFF4F050000}" r="V56" connectionId="0">
    <xmlCellPr id="1" xr6:uid="{00000000-0010-0000-4F05-000001000000}" uniqueName="P1082484">
      <xmlPr mapId="1" xpath="/GFI-IZD-POD/IPK-GFI-IZD-POD_1000344/P1082484" xmlDataType="decimal"/>
    </xmlCellPr>
  </singleXmlCell>
  <singleXmlCell id="1387" xr6:uid="{00000000-000C-0000-FFFF-FFFF50050000}" r="W56" connectionId="0">
    <xmlCellPr id="1" xr6:uid="{00000000-0010-0000-5005-000001000000}" uniqueName="P1082487">
      <xmlPr mapId="1" xpath="/GFI-IZD-POD/IPK-GFI-IZD-POD_1000344/P1082487" xmlDataType="decimal"/>
    </xmlCellPr>
  </singleXmlCell>
  <singleXmlCell id="1388" xr6:uid="{00000000-000C-0000-FFFF-FFFF51050000}" r="X56" connectionId="0">
    <xmlCellPr id="1" xr6:uid="{00000000-0010-0000-5105-000001000000}" uniqueName="P1082488">
      <xmlPr mapId="1" xpath="/GFI-IZD-POD/IPK-GFI-IZD-POD_1000344/P1082488" xmlDataType="decimal"/>
    </xmlCellPr>
  </singleXmlCell>
  <singleXmlCell id="1389" xr6:uid="{00000000-000C-0000-FFFF-FFFF52050000}" r="Y56" connectionId="0">
    <xmlCellPr id="1" xr6:uid="{00000000-0010-0000-5205-000001000000}" uniqueName="P1082490">
      <xmlPr mapId="1" xpath="/GFI-IZD-POD/IPK-GFI-IZD-POD_1000344/P1082490" xmlDataType="decimal"/>
    </xmlCellPr>
  </singleXmlCell>
  <singleXmlCell id="1390" xr6:uid="{00000000-000C-0000-FFFF-FFFF53050000}" r="H57" connectionId="0">
    <xmlCellPr id="1" xr6:uid="{00000000-0010-0000-5305-000001000000}" uniqueName="P1081224">
      <xmlPr mapId="1" xpath="/GFI-IZD-POD/IPK-GFI-IZD-POD_1000344/P1081224" xmlDataType="decimal"/>
    </xmlCellPr>
  </singleXmlCell>
  <singleXmlCell id="1391" xr6:uid="{00000000-000C-0000-FFFF-FFFF54050000}" r="I57" connectionId="0">
    <xmlCellPr id="1" xr6:uid="{00000000-0010-0000-5405-000001000000}" uniqueName="P1081225">
      <xmlPr mapId="1" xpath="/GFI-IZD-POD/IPK-GFI-IZD-POD_1000344/P1081225" xmlDataType="decimal"/>
    </xmlCellPr>
  </singleXmlCell>
  <singleXmlCell id="1392" xr6:uid="{00000000-000C-0000-FFFF-FFFF55050000}" r="J57" connectionId="0">
    <xmlCellPr id="1" xr6:uid="{00000000-0010-0000-5505-000001000000}" uniqueName="P1081326">
      <xmlPr mapId="1" xpath="/GFI-IZD-POD/IPK-GFI-IZD-POD_1000344/P1081326" xmlDataType="decimal"/>
    </xmlCellPr>
  </singleXmlCell>
  <singleXmlCell id="1393" xr6:uid="{00000000-000C-0000-FFFF-FFFF56050000}" r="K57" connectionId="0">
    <xmlCellPr id="1" xr6:uid="{00000000-0010-0000-5605-000001000000}" uniqueName="P1081327">
      <xmlPr mapId="1" xpath="/GFI-IZD-POD/IPK-GFI-IZD-POD_1000344/P1081327" xmlDataType="decimal"/>
    </xmlCellPr>
  </singleXmlCell>
  <singleXmlCell id="1394" xr6:uid="{00000000-000C-0000-FFFF-FFFF57050000}" r="L57" connectionId="0">
    <xmlCellPr id="1" xr6:uid="{00000000-0010-0000-5705-000001000000}" uniqueName="P1081328">
      <xmlPr mapId="1" xpath="/GFI-IZD-POD/IPK-GFI-IZD-POD_1000344/P1081328" xmlDataType="decimal"/>
    </xmlCellPr>
  </singleXmlCell>
  <singleXmlCell id="1395" xr6:uid="{00000000-000C-0000-FFFF-FFFF58050000}" r="M57" connectionId="0">
    <xmlCellPr id="1" xr6:uid="{00000000-0010-0000-5805-000001000000}" uniqueName="P1081413">
      <xmlPr mapId="1" xpath="/GFI-IZD-POD/IPK-GFI-IZD-POD_1000344/P1081413" xmlDataType="decimal"/>
    </xmlCellPr>
  </singleXmlCell>
  <singleXmlCell id="1396" xr6:uid="{00000000-000C-0000-FFFF-FFFF59050000}" r="N57" connectionId="0">
    <xmlCellPr id="1" xr6:uid="{00000000-0010-0000-5905-000001000000}" uniqueName="P1081414">
      <xmlPr mapId="1" xpath="/GFI-IZD-POD/IPK-GFI-IZD-POD_1000344/P1081414" xmlDataType="decimal"/>
    </xmlCellPr>
  </singleXmlCell>
  <singleXmlCell id="1397" xr6:uid="{00000000-000C-0000-FFFF-FFFF5A050000}" r="O57" connectionId="0">
    <xmlCellPr id="1" xr6:uid="{00000000-0010-0000-5A05-000001000000}" uniqueName="P1081415">
      <xmlPr mapId="1" xpath="/GFI-IZD-POD/IPK-GFI-IZD-POD_1000344/P1081415" xmlDataType="decimal"/>
    </xmlCellPr>
  </singleXmlCell>
  <singleXmlCell id="1398" xr6:uid="{00000000-000C-0000-FFFF-FFFF5B050000}" r="P57" connectionId="0">
    <xmlCellPr id="1" xr6:uid="{00000000-0010-0000-5B05-000001000000}" uniqueName="P1082493">
      <xmlPr mapId="1" xpath="/GFI-IZD-POD/IPK-GFI-IZD-POD_1000344/P1082493" xmlDataType="decimal"/>
    </xmlCellPr>
  </singleXmlCell>
  <singleXmlCell id="1399" xr6:uid="{00000000-000C-0000-FFFF-FFFF5C050000}" r="Q57" connectionId="0">
    <xmlCellPr id="1" xr6:uid="{00000000-0010-0000-5C05-000001000000}" uniqueName="P1082497">
      <xmlPr mapId="1" xpath="/GFI-IZD-POD/IPK-GFI-IZD-POD_1000344/P1082497" xmlDataType="decimal"/>
    </xmlCellPr>
  </singleXmlCell>
  <singleXmlCell id="1400" xr6:uid="{00000000-000C-0000-FFFF-FFFF5D050000}" r="R57" connectionId="0">
    <xmlCellPr id="1" xr6:uid="{00000000-0010-0000-5D05-000001000000}" uniqueName="P1082498">
      <xmlPr mapId="1" xpath="/GFI-IZD-POD/IPK-GFI-IZD-POD_1000344/P1082498" xmlDataType="decimal"/>
    </xmlCellPr>
  </singleXmlCell>
  <singleXmlCell id="1401" xr6:uid="{00000000-000C-0000-FFFF-FFFF5E050000}" r="U57" connectionId="0">
    <xmlCellPr id="1" xr6:uid="{00000000-0010-0000-5E05-000001000000}" uniqueName="P1082501">
      <xmlPr mapId="1" xpath="/GFI-IZD-POD/IPK-GFI-IZD-POD_1000344/P1082501" xmlDataType="decimal"/>
    </xmlCellPr>
  </singleXmlCell>
  <singleXmlCell id="1402" xr6:uid="{00000000-000C-0000-FFFF-FFFF5F050000}" r="V57" connectionId="0">
    <xmlCellPr id="1" xr6:uid="{00000000-0010-0000-5F05-000001000000}" uniqueName="P1082437">
      <xmlPr mapId="1" xpath="/GFI-IZD-POD/IPK-GFI-IZD-POD_1000344/P1082437" xmlDataType="decimal"/>
    </xmlCellPr>
  </singleXmlCell>
  <singleXmlCell id="1403" xr6:uid="{00000000-000C-0000-FFFF-FFFF60050000}" r="W57" connectionId="0">
    <xmlCellPr id="1" xr6:uid="{00000000-0010-0000-6005-000001000000}" uniqueName="P1082503">
      <xmlPr mapId="1" xpath="/GFI-IZD-POD/IPK-GFI-IZD-POD_1000344/P1082503" xmlDataType="decimal"/>
    </xmlCellPr>
  </singleXmlCell>
  <singleXmlCell id="1404" xr6:uid="{00000000-000C-0000-FFFF-FFFF61050000}" r="X57" connectionId="0">
    <xmlCellPr id="1" xr6:uid="{00000000-0010-0000-6105-000001000000}" uniqueName="P1082505">
      <xmlPr mapId="1" xpath="/GFI-IZD-POD/IPK-GFI-IZD-POD_1000344/P1082505" xmlDataType="decimal"/>
    </xmlCellPr>
  </singleXmlCell>
  <singleXmlCell id="1405" xr6:uid="{00000000-000C-0000-FFFF-FFFF62050000}" r="Y57" connectionId="0">
    <xmlCellPr id="1" xr6:uid="{00000000-0010-0000-6205-000001000000}" uniqueName="P1082507">
      <xmlPr mapId="1" xpath="/GFI-IZD-POD/IPK-GFI-IZD-POD_1000344/P1082507" xmlDataType="decimal"/>
    </xmlCellPr>
  </singleXmlCell>
  <singleXmlCell id="1406" xr6:uid="{00000000-000C-0000-FFFF-FFFF63050000}" r="H59" connectionId="0">
    <xmlCellPr id="1" xr6:uid="{00000000-0010-0000-6305-000001000000}" uniqueName="P1081416">
      <xmlPr mapId="1" xpath="/GFI-IZD-POD/IPK-GFI-IZD-POD_1000344/P1081416" xmlDataType="decimal"/>
    </xmlCellPr>
  </singleXmlCell>
  <singleXmlCell id="1407" xr6:uid="{00000000-000C-0000-FFFF-FFFF64050000}" r="I59" connectionId="0">
    <xmlCellPr id="1" xr6:uid="{00000000-0010-0000-6405-000001000000}" uniqueName="P1081501">
      <xmlPr mapId="1" xpath="/GFI-IZD-POD/IPK-GFI-IZD-POD_1000344/P1081501" xmlDataType="decimal"/>
    </xmlCellPr>
  </singleXmlCell>
  <singleXmlCell id="1408" xr6:uid="{00000000-000C-0000-FFFF-FFFF65050000}" r="J59" connectionId="0">
    <xmlCellPr id="1" xr6:uid="{00000000-0010-0000-6505-000001000000}" uniqueName="P1081502">
      <xmlPr mapId="1" xpath="/GFI-IZD-POD/IPK-GFI-IZD-POD_1000344/P1081502" xmlDataType="decimal"/>
    </xmlCellPr>
  </singleXmlCell>
  <singleXmlCell id="1409" xr6:uid="{00000000-000C-0000-FFFF-FFFF66050000}" r="K59" connectionId="0">
    <xmlCellPr id="1" xr6:uid="{00000000-0010-0000-6605-000001000000}" uniqueName="P1081503">
      <xmlPr mapId="1" xpath="/GFI-IZD-POD/IPK-GFI-IZD-POD_1000344/P1081503" xmlDataType="decimal"/>
    </xmlCellPr>
  </singleXmlCell>
  <singleXmlCell id="1410" xr6:uid="{00000000-000C-0000-FFFF-FFFF67050000}" r="L59" connectionId="0">
    <xmlCellPr id="1" xr6:uid="{00000000-0010-0000-6705-000001000000}" uniqueName="P1081504">
      <xmlPr mapId="1" xpath="/GFI-IZD-POD/IPK-GFI-IZD-POD_1000344/P1081504" xmlDataType="decimal"/>
    </xmlCellPr>
  </singleXmlCell>
  <singleXmlCell id="1411" xr6:uid="{00000000-000C-0000-FFFF-FFFF68050000}" r="M59" connectionId="0">
    <xmlCellPr id="1" xr6:uid="{00000000-0010-0000-6805-000001000000}" uniqueName="P1081505">
      <xmlPr mapId="1" xpath="/GFI-IZD-POD/IPK-GFI-IZD-POD_1000344/P1081505" xmlDataType="decimal"/>
    </xmlCellPr>
  </singleXmlCell>
  <singleXmlCell id="1412" xr6:uid="{00000000-000C-0000-FFFF-FFFF69050000}" r="N59" connectionId="0">
    <xmlCellPr id="1" xr6:uid="{00000000-0010-0000-6905-000001000000}" uniqueName="P1081506">
      <xmlPr mapId="1" xpath="/GFI-IZD-POD/IPK-GFI-IZD-POD_1000344/P1081506" xmlDataType="decimal"/>
    </xmlCellPr>
  </singleXmlCell>
  <singleXmlCell id="1413" xr6:uid="{00000000-000C-0000-FFFF-FFFF6A050000}" r="O59" connectionId="0">
    <xmlCellPr id="1" xr6:uid="{00000000-0010-0000-6A05-000001000000}" uniqueName="P1081507">
      <xmlPr mapId="1" xpath="/GFI-IZD-POD/IPK-GFI-IZD-POD_1000344/P1081507" xmlDataType="decimal"/>
    </xmlCellPr>
  </singleXmlCell>
  <singleXmlCell id="1414" xr6:uid="{00000000-000C-0000-FFFF-FFFF6B050000}" r="P59" connectionId="0">
    <xmlCellPr id="1" xr6:uid="{00000000-0010-0000-6B05-000001000000}" uniqueName="P1082510">
      <xmlPr mapId="1" xpath="/GFI-IZD-POD/IPK-GFI-IZD-POD_1000344/P1082510" xmlDataType="decimal"/>
    </xmlCellPr>
  </singleXmlCell>
  <singleXmlCell id="1415" xr6:uid="{00000000-000C-0000-FFFF-FFFF6C050000}" r="Q59" connectionId="0">
    <xmlCellPr id="1" xr6:uid="{00000000-0010-0000-6C05-000001000000}" uniqueName="P1082512">
      <xmlPr mapId="1" xpath="/GFI-IZD-POD/IPK-GFI-IZD-POD_1000344/P1082512" xmlDataType="decimal"/>
    </xmlCellPr>
  </singleXmlCell>
  <singleXmlCell id="1416" xr6:uid="{00000000-000C-0000-FFFF-FFFF6D050000}" r="R59" connectionId="0">
    <xmlCellPr id="1" xr6:uid="{00000000-0010-0000-6D05-000001000000}" uniqueName="P1082514">
      <xmlPr mapId="1" xpath="/GFI-IZD-POD/IPK-GFI-IZD-POD_1000344/P1082514" xmlDataType="decimal"/>
    </xmlCellPr>
  </singleXmlCell>
  <singleXmlCell id="1417" xr6:uid="{00000000-000C-0000-FFFF-FFFF6E050000}" r="U59" connectionId="0">
    <xmlCellPr id="1" xr6:uid="{00000000-0010-0000-6E05-000001000000}" uniqueName="P1082516">
      <xmlPr mapId="1" xpath="/GFI-IZD-POD/IPK-GFI-IZD-POD_1000344/P1082516" xmlDataType="decimal"/>
    </xmlCellPr>
  </singleXmlCell>
  <singleXmlCell id="1418" xr6:uid="{00000000-000C-0000-FFFF-FFFF6F050000}" r="V59" connectionId="0">
    <xmlCellPr id="1" xr6:uid="{00000000-0010-0000-6F05-000001000000}" uniqueName="P1082519">
      <xmlPr mapId="1" xpath="/GFI-IZD-POD/IPK-GFI-IZD-POD_1000344/P1082519" xmlDataType="decimal"/>
    </xmlCellPr>
  </singleXmlCell>
  <singleXmlCell id="1419" xr6:uid="{00000000-000C-0000-FFFF-FFFF70050000}" r="W59" connectionId="0">
    <xmlCellPr id="1" xr6:uid="{00000000-0010-0000-7005-000001000000}" uniqueName="P1082440">
      <xmlPr mapId="1" xpath="/GFI-IZD-POD/IPK-GFI-IZD-POD_1000344/P1082440" xmlDataType="decimal"/>
    </xmlCellPr>
  </singleXmlCell>
  <singleXmlCell id="1420" xr6:uid="{00000000-000C-0000-FFFF-FFFF71050000}" r="X59" connectionId="0">
    <xmlCellPr id="1" xr6:uid="{00000000-0010-0000-7105-000001000000}" uniqueName="P1082521">
      <xmlPr mapId="1" xpath="/GFI-IZD-POD/IPK-GFI-IZD-POD_1000344/P1082521" xmlDataType="decimal"/>
    </xmlCellPr>
  </singleXmlCell>
  <singleXmlCell id="1421" xr6:uid="{00000000-000C-0000-FFFF-FFFF72050000}" r="Y59" connectionId="0">
    <xmlCellPr id="1" xr6:uid="{00000000-0010-0000-7205-000001000000}" uniqueName="P1082523">
      <xmlPr mapId="1" xpath="/GFI-IZD-POD/IPK-GFI-IZD-POD_1000344/P1082523" xmlDataType="decimal"/>
    </xmlCellPr>
  </singleXmlCell>
  <singleXmlCell id="1422" xr6:uid="{00000000-000C-0000-FFFF-FFFF73050000}" r="H61" connectionId="0">
    <xmlCellPr id="1" xr6:uid="{00000000-0010-0000-7305-000001000000}" uniqueName="P1081508">
      <xmlPr mapId="1" xpath="/GFI-IZD-POD/IPK-GFI-IZD-POD_1000344/P1081508" xmlDataType="decimal"/>
    </xmlCellPr>
  </singleXmlCell>
  <singleXmlCell id="1423" xr6:uid="{00000000-000C-0000-FFFF-FFFF74050000}" r="I61" connectionId="0">
    <xmlCellPr id="1" xr6:uid="{00000000-0010-0000-7405-000001000000}" uniqueName="P1081509">
      <xmlPr mapId="1" xpath="/GFI-IZD-POD/IPK-GFI-IZD-POD_1000344/P1081509" xmlDataType="decimal"/>
    </xmlCellPr>
  </singleXmlCell>
  <singleXmlCell id="1424" xr6:uid="{00000000-000C-0000-FFFF-FFFF75050000}" r="J61" connectionId="0">
    <xmlCellPr id="1" xr6:uid="{00000000-0010-0000-7505-000001000000}" uniqueName="P1081510">
      <xmlPr mapId="1" xpath="/GFI-IZD-POD/IPK-GFI-IZD-POD_1000344/P1081510" xmlDataType="decimal"/>
    </xmlCellPr>
  </singleXmlCell>
  <singleXmlCell id="1425" xr6:uid="{00000000-000C-0000-FFFF-FFFF76050000}" r="K61" connectionId="0">
    <xmlCellPr id="1" xr6:uid="{00000000-0010-0000-7605-000001000000}" uniqueName="P1081511">
      <xmlPr mapId="1" xpath="/GFI-IZD-POD/IPK-GFI-IZD-POD_1000344/P1081511" xmlDataType="decimal"/>
    </xmlCellPr>
  </singleXmlCell>
  <singleXmlCell id="1426" xr6:uid="{00000000-000C-0000-FFFF-FFFF77050000}" r="L61" connectionId="0">
    <xmlCellPr id="1" xr6:uid="{00000000-0010-0000-7705-000001000000}" uniqueName="P1081512">
      <xmlPr mapId="1" xpath="/GFI-IZD-POD/IPK-GFI-IZD-POD_1000344/P1081512" xmlDataType="decimal"/>
    </xmlCellPr>
  </singleXmlCell>
  <singleXmlCell id="1427" xr6:uid="{00000000-000C-0000-FFFF-FFFF78050000}" r="M61" connectionId="0">
    <xmlCellPr id="1" xr6:uid="{00000000-0010-0000-7805-000001000000}" uniqueName="P1081513">
      <xmlPr mapId="1" xpath="/GFI-IZD-POD/IPK-GFI-IZD-POD_1000344/P1081513" xmlDataType="decimal"/>
    </xmlCellPr>
  </singleXmlCell>
  <singleXmlCell id="1428" xr6:uid="{00000000-000C-0000-FFFF-FFFF79050000}" r="N61" connectionId="0">
    <xmlCellPr id="1" xr6:uid="{00000000-0010-0000-7905-000001000000}" uniqueName="P1081514">
      <xmlPr mapId="1" xpath="/GFI-IZD-POD/IPK-GFI-IZD-POD_1000344/P1081514" xmlDataType="decimal"/>
    </xmlCellPr>
  </singleXmlCell>
  <singleXmlCell id="1429" xr6:uid="{00000000-000C-0000-FFFF-FFFF7A050000}" r="O61" connectionId="0">
    <xmlCellPr id="1" xr6:uid="{00000000-0010-0000-7A05-000001000000}" uniqueName="P1081515">
      <xmlPr mapId="1" xpath="/GFI-IZD-POD/IPK-GFI-IZD-POD_1000344/P1081515" xmlDataType="decimal"/>
    </xmlCellPr>
  </singleXmlCell>
  <singleXmlCell id="1430" xr6:uid="{00000000-000C-0000-FFFF-FFFF7B050000}" r="P61" connectionId="0">
    <xmlCellPr id="1" xr6:uid="{00000000-0010-0000-7B05-000001000000}" uniqueName="P1082525">
      <xmlPr mapId="1" xpath="/GFI-IZD-POD/IPK-GFI-IZD-POD_1000344/P1082525" xmlDataType="decimal"/>
    </xmlCellPr>
  </singleXmlCell>
  <singleXmlCell id="1431" xr6:uid="{00000000-000C-0000-FFFF-FFFF7C050000}" r="Q61" connectionId="0">
    <xmlCellPr id="1" xr6:uid="{00000000-0010-0000-7C05-000001000000}" uniqueName="P1082527">
      <xmlPr mapId="1" xpath="/GFI-IZD-POD/IPK-GFI-IZD-POD_1000344/P1082527" xmlDataType="decimal"/>
    </xmlCellPr>
  </singleXmlCell>
  <singleXmlCell id="1432" xr6:uid="{00000000-000C-0000-FFFF-FFFF7D050000}" r="R61" connectionId="0">
    <xmlCellPr id="1" xr6:uid="{00000000-0010-0000-7D05-000001000000}" uniqueName="P1082528">
      <xmlPr mapId="1" xpath="/GFI-IZD-POD/IPK-GFI-IZD-POD_1000344/P1082528" xmlDataType="decimal"/>
    </xmlCellPr>
  </singleXmlCell>
  <singleXmlCell id="1433" xr6:uid="{00000000-000C-0000-FFFF-FFFF7E050000}" r="U61" connectionId="0">
    <xmlCellPr id="1" xr6:uid="{00000000-0010-0000-7E05-000001000000}" uniqueName="P1082529">
      <xmlPr mapId="1" xpath="/GFI-IZD-POD/IPK-GFI-IZD-POD_1000344/P1082529" xmlDataType="decimal"/>
    </xmlCellPr>
  </singleXmlCell>
  <singleXmlCell id="1434" xr6:uid="{00000000-000C-0000-FFFF-FFFF7F050000}" r="V61" connectionId="0">
    <xmlCellPr id="1" xr6:uid="{00000000-0010-0000-7F05-000001000000}" uniqueName="P1082530">
      <xmlPr mapId="1" xpath="/GFI-IZD-POD/IPK-GFI-IZD-POD_1000344/P1082530" xmlDataType="decimal"/>
    </xmlCellPr>
  </singleXmlCell>
  <singleXmlCell id="1435" xr6:uid="{00000000-000C-0000-FFFF-FFFF80050000}" r="W61" connectionId="0">
    <xmlCellPr id="1" xr6:uid="{00000000-0010-0000-8005-000001000000}" uniqueName="P1082532">
      <xmlPr mapId="1" xpath="/GFI-IZD-POD/IPK-GFI-IZD-POD_1000344/P1082532" xmlDataType="decimal"/>
    </xmlCellPr>
  </singleXmlCell>
  <singleXmlCell id="1436" xr6:uid="{00000000-000C-0000-FFFF-FFFF81050000}" r="X61" connectionId="0">
    <xmlCellPr id="1" xr6:uid="{00000000-0010-0000-8105-000001000000}" uniqueName="P1082442">
      <xmlPr mapId="1" xpath="/GFI-IZD-POD/IPK-GFI-IZD-POD_1000344/P1082442" xmlDataType="decimal"/>
    </xmlCellPr>
  </singleXmlCell>
  <singleXmlCell id="1437" xr6:uid="{00000000-000C-0000-FFFF-FFFF82050000}" r="Y61" connectionId="0">
    <xmlCellPr id="1" xr6:uid="{00000000-0010-0000-8205-000001000000}" uniqueName="P1082533">
      <xmlPr mapId="1" xpath="/GFI-IZD-POD/IPK-GFI-IZD-POD_1000344/P1082533" xmlDataType="decimal"/>
    </xmlCellPr>
  </singleXmlCell>
  <singleXmlCell id="1438" xr6:uid="{00000000-000C-0000-FFFF-FFFF83050000}" r="H62" connectionId="0">
    <xmlCellPr id="1" xr6:uid="{00000000-0010-0000-8305-000001000000}" uniqueName="P1081516">
      <xmlPr mapId="1" xpath="/GFI-IZD-POD/IPK-GFI-IZD-POD_1000344/P1081516" xmlDataType="decimal"/>
    </xmlCellPr>
  </singleXmlCell>
  <singleXmlCell id="1439" xr6:uid="{00000000-000C-0000-FFFF-FFFF84050000}" r="I62" connectionId="0">
    <xmlCellPr id="1" xr6:uid="{00000000-0010-0000-8405-000001000000}" uniqueName="P1081517">
      <xmlPr mapId="1" xpath="/GFI-IZD-POD/IPK-GFI-IZD-POD_1000344/P1081517" xmlDataType="decimal"/>
    </xmlCellPr>
  </singleXmlCell>
  <singleXmlCell id="1440" xr6:uid="{00000000-000C-0000-FFFF-FFFF85050000}" r="J62" connectionId="0">
    <xmlCellPr id="1" xr6:uid="{00000000-0010-0000-8505-000001000000}" uniqueName="P1081518">
      <xmlPr mapId="1" xpath="/GFI-IZD-POD/IPK-GFI-IZD-POD_1000344/P1081518" xmlDataType="decimal"/>
    </xmlCellPr>
  </singleXmlCell>
  <singleXmlCell id="1441" xr6:uid="{00000000-000C-0000-FFFF-FFFF86050000}" r="K62" connectionId="0">
    <xmlCellPr id="1" xr6:uid="{00000000-0010-0000-8605-000001000000}" uniqueName="P1081519">
      <xmlPr mapId="1" xpath="/GFI-IZD-POD/IPK-GFI-IZD-POD_1000344/P1081519" xmlDataType="decimal"/>
    </xmlCellPr>
  </singleXmlCell>
  <singleXmlCell id="1442" xr6:uid="{00000000-000C-0000-FFFF-FFFF87050000}" r="L62" connectionId="0">
    <xmlCellPr id="1" xr6:uid="{00000000-0010-0000-8705-000001000000}" uniqueName="P1081520">
      <xmlPr mapId="1" xpath="/GFI-IZD-POD/IPK-GFI-IZD-POD_1000344/P1081520" xmlDataType="decimal"/>
    </xmlCellPr>
  </singleXmlCell>
  <singleXmlCell id="1443" xr6:uid="{00000000-000C-0000-FFFF-FFFF88050000}" r="M62" connectionId="0">
    <xmlCellPr id="1" xr6:uid="{00000000-0010-0000-8805-000001000000}" uniqueName="P1081521">
      <xmlPr mapId="1" xpath="/GFI-IZD-POD/IPK-GFI-IZD-POD_1000344/P1081521" xmlDataType="decimal"/>
    </xmlCellPr>
  </singleXmlCell>
  <singleXmlCell id="1444" xr6:uid="{00000000-000C-0000-FFFF-FFFF89050000}" r="N62" connectionId="0">
    <xmlCellPr id="1" xr6:uid="{00000000-0010-0000-8905-000001000000}" uniqueName="P1081522">
      <xmlPr mapId="1" xpath="/GFI-IZD-POD/IPK-GFI-IZD-POD_1000344/P1081522" xmlDataType="decimal"/>
    </xmlCellPr>
  </singleXmlCell>
  <singleXmlCell id="1445" xr6:uid="{00000000-000C-0000-FFFF-FFFF8A050000}" r="O62" connectionId="0">
    <xmlCellPr id="1" xr6:uid="{00000000-0010-0000-8A05-000001000000}" uniqueName="P1081523">
      <xmlPr mapId="1" xpath="/GFI-IZD-POD/IPK-GFI-IZD-POD_1000344/P1081523" xmlDataType="decimal"/>
    </xmlCellPr>
  </singleXmlCell>
  <singleXmlCell id="1446" xr6:uid="{00000000-000C-0000-FFFF-FFFF8B050000}" r="P62" connectionId="0">
    <xmlCellPr id="1" xr6:uid="{00000000-0010-0000-8B05-000001000000}" uniqueName="P1082550">
      <xmlPr mapId="1" xpath="/GFI-IZD-POD/IPK-GFI-IZD-POD_1000344/P1082550" xmlDataType="decimal"/>
    </xmlCellPr>
  </singleXmlCell>
  <singleXmlCell id="1447" xr6:uid="{00000000-000C-0000-FFFF-FFFF8C050000}" r="Q62" connectionId="0">
    <xmlCellPr id="1" xr6:uid="{00000000-0010-0000-8C05-000001000000}" uniqueName="P1082552">
      <xmlPr mapId="1" xpath="/GFI-IZD-POD/IPK-GFI-IZD-POD_1000344/P1082552" xmlDataType="decimal"/>
    </xmlCellPr>
  </singleXmlCell>
  <singleXmlCell id="1448" xr6:uid="{00000000-000C-0000-FFFF-FFFF8D050000}" r="R62" connectionId="0">
    <xmlCellPr id="1" xr6:uid="{00000000-0010-0000-8D05-000001000000}" uniqueName="P1082554">
      <xmlPr mapId="1" xpath="/GFI-IZD-POD/IPK-GFI-IZD-POD_1000344/P1082554" xmlDataType="decimal"/>
    </xmlCellPr>
  </singleXmlCell>
  <singleXmlCell id="1449" xr6:uid="{00000000-000C-0000-FFFF-FFFF8E050000}" r="U62" connectionId="0">
    <xmlCellPr id="1" xr6:uid="{00000000-0010-0000-8E05-000001000000}" uniqueName="P1082558">
      <xmlPr mapId="1" xpath="/GFI-IZD-POD/IPK-GFI-IZD-POD_1000344/P1082558" xmlDataType="decimal"/>
    </xmlCellPr>
  </singleXmlCell>
  <singleXmlCell id="1450" xr6:uid="{00000000-000C-0000-FFFF-FFFF8F050000}" r="V62" connectionId="0">
    <xmlCellPr id="1" xr6:uid="{00000000-0010-0000-8F05-000001000000}" uniqueName="P1082562">
      <xmlPr mapId="1" xpath="/GFI-IZD-POD/IPK-GFI-IZD-POD_1000344/P1082562" xmlDataType="decimal"/>
    </xmlCellPr>
  </singleXmlCell>
  <singleXmlCell id="1451" xr6:uid="{00000000-000C-0000-FFFF-FFFF90050000}" r="W62" connectionId="0">
    <xmlCellPr id="1" xr6:uid="{00000000-0010-0000-9005-000001000000}" uniqueName="P1082564">
      <xmlPr mapId="1" xpath="/GFI-IZD-POD/IPK-GFI-IZD-POD_1000344/P1082564" xmlDataType="decimal"/>
    </xmlCellPr>
  </singleXmlCell>
  <singleXmlCell id="1452" xr6:uid="{00000000-000C-0000-FFFF-FFFF91050000}" r="X62" connectionId="0">
    <xmlCellPr id="1" xr6:uid="{00000000-0010-0000-9105-000001000000}" uniqueName="P1082566">
      <xmlPr mapId="1" xpath="/GFI-IZD-POD/IPK-GFI-IZD-POD_1000344/P1082566" xmlDataType="decimal"/>
    </xmlCellPr>
  </singleXmlCell>
  <singleXmlCell id="1453" xr6:uid="{00000000-000C-0000-FFFF-FFFF92050000}" r="Y62" connectionId="0">
    <xmlCellPr id="1" xr6:uid="{00000000-0010-0000-9205-000001000000}" uniqueName="P1082445">
      <xmlPr mapId="1" xpath="/GFI-IZD-POD/IPK-GFI-IZD-POD_1000344/P1082445" xmlDataType="decimal"/>
    </xmlCellPr>
  </singleXmlCell>
  <singleXmlCell id="1454" xr6:uid="{00000000-000C-0000-FFFF-FFFF93050000}" r="H63" connectionId="0">
    <xmlCellPr id="1" xr6:uid="{00000000-0010-0000-9305-000001000000}" uniqueName="P1081524">
      <xmlPr mapId="1" xpath="/GFI-IZD-POD/IPK-GFI-IZD-POD_1000344/P1081524" xmlDataType="decimal"/>
    </xmlCellPr>
  </singleXmlCell>
  <singleXmlCell id="1455" xr6:uid="{00000000-000C-0000-FFFF-FFFF94050000}" r="I63" connectionId="0">
    <xmlCellPr id="1" xr6:uid="{00000000-0010-0000-9405-000001000000}" uniqueName="P1081525">
      <xmlPr mapId="1" xpath="/GFI-IZD-POD/IPK-GFI-IZD-POD_1000344/P1081525" xmlDataType="decimal"/>
    </xmlCellPr>
  </singleXmlCell>
  <singleXmlCell id="1456" xr6:uid="{00000000-000C-0000-FFFF-FFFF95050000}" r="J63" connectionId="0">
    <xmlCellPr id="1" xr6:uid="{00000000-0010-0000-9505-000001000000}" uniqueName="P1081526">
      <xmlPr mapId="1" xpath="/GFI-IZD-POD/IPK-GFI-IZD-POD_1000344/P1081526" xmlDataType="decimal"/>
    </xmlCellPr>
  </singleXmlCell>
  <singleXmlCell id="1457" xr6:uid="{00000000-000C-0000-FFFF-FFFF96050000}" r="K63" connectionId="0">
    <xmlCellPr id="1" xr6:uid="{00000000-0010-0000-9605-000001000000}" uniqueName="P1081527">
      <xmlPr mapId="1" xpath="/GFI-IZD-POD/IPK-GFI-IZD-POD_1000344/P1081527" xmlDataType="decimal"/>
    </xmlCellPr>
  </singleXmlCell>
  <singleXmlCell id="1458" xr6:uid="{00000000-000C-0000-FFFF-FFFF97050000}" r="L63" connectionId="0">
    <xmlCellPr id="1" xr6:uid="{00000000-0010-0000-9705-000001000000}" uniqueName="P1081528">
      <xmlPr mapId="1" xpath="/GFI-IZD-POD/IPK-GFI-IZD-POD_1000344/P1081528" xmlDataType="decimal"/>
    </xmlCellPr>
  </singleXmlCell>
  <singleXmlCell id="1459" xr6:uid="{00000000-000C-0000-FFFF-FFFF98050000}" r="M63" connectionId="0">
    <xmlCellPr id="1" xr6:uid="{00000000-0010-0000-9805-000001000000}" uniqueName="P1081529">
      <xmlPr mapId="1" xpath="/GFI-IZD-POD/IPK-GFI-IZD-POD_1000344/P1081529" xmlDataType="decimal"/>
    </xmlCellPr>
  </singleXmlCell>
  <singleXmlCell id="1460" xr6:uid="{00000000-000C-0000-FFFF-FFFF99050000}" r="N63" connectionId="0">
    <xmlCellPr id="1" xr6:uid="{00000000-0010-0000-9905-000001000000}" uniqueName="P1081530">
      <xmlPr mapId="1" xpath="/GFI-IZD-POD/IPK-GFI-IZD-POD_1000344/P1081530" xmlDataType="decimal"/>
    </xmlCellPr>
  </singleXmlCell>
  <singleXmlCell id="1461" xr6:uid="{00000000-000C-0000-FFFF-FFFF9A050000}" r="O63" connectionId="0">
    <xmlCellPr id="1" xr6:uid="{00000000-0010-0000-9A05-000001000000}" uniqueName="P1081531">
      <xmlPr mapId="1" xpath="/GFI-IZD-POD/IPK-GFI-IZD-POD_1000344/P1081531" xmlDataType="decimal"/>
    </xmlCellPr>
  </singleXmlCell>
  <singleXmlCell id="1462" xr6:uid="{00000000-000C-0000-FFFF-FFFF9B050000}" r="P63" connectionId="0">
    <xmlCellPr id="1" xr6:uid="{00000000-0010-0000-9B05-000001000000}" uniqueName="P1082568">
      <xmlPr mapId="1" xpath="/GFI-IZD-POD/IPK-GFI-IZD-POD_1000344/P1082568" xmlDataType="decimal"/>
    </xmlCellPr>
  </singleXmlCell>
  <singleXmlCell id="1463" xr6:uid="{00000000-000C-0000-FFFF-FFFF9C050000}" r="Q63" connectionId="0">
    <xmlCellPr id="1" xr6:uid="{00000000-0010-0000-9C05-000001000000}" uniqueName="P1082570">
      <xmlPr mapId="1" xpath="/GFI-IZD-POD/IPK-GFI-IZD-POD_1000344/P1082570" xmlDataType="decimal"/>
    </xmlCellPr>
  </singleXmlCell>
  <singleXmlCell id="1464" xr6:uid="{00000000-000C-0000-FFFF-FFFF9D050000}" r="R63" connectionId="0">
    <xmlCellPr id="1" xr6:uid="{00000000-0010-0000-9D05-000001000000}" uniqueName="P1082573">
      <xmlPr mapId="1" xpath="/GFI-IZD-POD/IPK-GFI-IZD-POD_1000344/P1082573" xmlDataType="decimal"/>
    </xmlCellPr>
  </singleXmlCell>
  <singleXmlCell id="1465" xr6:uid="{00000000-000C-0000-FFFF-FFFF9E050000}" r="U63" connectionId="0">
    <xmlCellPr id="1" xr6:uid="{00000000-0010-0000-9E05-000001000000}" uniqueName="P1082576">
      <xmlPr mapId="1" xpath="/GFI-IZD-POD/IPK-GFI-IZD-POD_1000344/P1082576" xmlDataType="decimal"/>
    </xmlCellPr>
  </singleXmlCell>
  <singleXmlCell id="1466" xr6:uid="{00000000-000C-0000-FFFF-FFFF9F050000}" r="V63" connectionId="0">
    <xmlCellPr id="1" xr6:uid="{00000000-0010-0000-9F05-000001000000}" uniqueName="P1082578">
      <xmlPr mapId="1" xpath="/GFI-IZD-POD/IPK-GFI-IZD-POD_1000344/P1082578" xmlDataType="decimal"/>
    </xmlCellPr>
  </singleXmlCell>
  <singleXmlCell id="1467" xr6:uid="{00000000-000C-0000-FFFF-FFFFA0050000}" r="W63" connectionId="0">
    <xmlCellPr id="1" xr6:uid="{00000000-0010-0000-A005-000001000000}" uniqueName="P1082580">
      <xmlPr mapId="1" xpath="/GFI-IZD-POD/IPK-GFI-IZD-POD_1000344/P1082580" xmlDataType="decimal"/>
    </xmlCellPr>
  </singleXmlCell>
  <singleXmlCell id="1468" xr6:uid="{00000000-000C-0000-FFFF-FFFFA1050000}" r="X63" connectionId="0">
    <xmlCellPr id="1" xr6:uid="{00000000-0010-0000-A105-000001000000}" uniqueName="P1082582">
      <xmlPr mapId="1" xpath="/GFI-IZD-POD/IPK-GFI-IZD-POD_1000344/P1082582" xmlDataType="decimal"/>
    </xmlCellPr>
  </singleXmlCell>
  <singleXmlCell id="1469" xr6:uid="{00000000-000C-0000-FFFF-FFFFA2050000}" r="Y63" connectionId="0">
    <xmlCellPr id="1" xr6:uid="{00000000-0010-0000-A205-000001000000}"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workbookViewId="0">
      <selection activeCell="K1" sqref="K1"/>
    </sheetView>
  </sheetViews>
  <sheetFormatPr defaultRowHeight="12.75" x14ac:dyDescent="0.2"/>
  <cols>
    <col min="1" max="1" width="12.42578125" customWidth="1"/>
    <col min="2" max="2" width="9.140625" customWidth="1"/>
    <col min="9" max="9" width="12.7109375" customWidth="1"/>
  </cols>
  <sheetData>
    <row r="1" spans="1:10" ht="15.75" x14ac:dyDescent="0.2">
      <c r="A1" s="238"/>
      <c r="B1" s="239"/>
      <c r="C1" s="239"/>
      <c r="D1" s="29"/>
      <c r="E1" s="29"/>
      <c r="F1" s="29"/>
      <c r="G1" s="29"/>
      <c r="H1" s="29"/>
      <c r="I1" s="29"/>
      <c r="J1" s="30"/>
    </row>
    <row r="2" spans="1:10" ht="14.45" customHeight="1" x14ac:dyDescent="0.2">
      <c r="A2" s="240" t="s">
        <v>0</v>
      </c>
      <c r="B2" s="241"/>
      <c r="C2" s="241"/>
      <c r="D2" s="241"/>
      <c r="E2" s="241"/>
      <c r="F2" s="241"/>
      <c r="G2" s="241"/>
      <c r="H2" s="241"/>
      <c r="I2" s="241"/>
      <c r="J2" s="242"/>
    </row>
    <row r="3" spans="1:10" ht="15" x14ac:dyDescent="0.2">
      <c r="A3" s="84"/>
      <c r="B3" s="85"/>
      <c r="C3" s="85"/>
      <c r="D3" s="85"/>
      <c r="E3" s="85"/>
      <c r="F3" s="85"/>
      <c r="G3" s="85"/>
      <c r="H3" s="85"/>
      <c r="I3" s="85"/>
      <c r="J3" s="86"/>
    </row>
    <row r="4" spans="1:10" ht="33.6" customHeight="1" x14ac:dyDescent="0.2">
      <c r="A4" s="243" t="s">
        <v>1</v>
      </c>
      <c r="B4" s="244"/>
      <c r="C4" s="244"/>
      <c r="D4" s="244"/>
      <c r="E4" s="245">
        <v>44562</v>
      </c>
      <c r="F4" s="246"/>
      <c r="G4" s="92" t="s">
        <v>2</v>
      </c>
      <c r="H4" s="245">
        <v>44926</v>
      </c>
      <c r="I4" s="246"/>
      <c r="J4" s="31"/>
    </row>
    <row r="5" spans="1:10" s="97" customFormat="1" ht="10.15" customHeight="1" x14ac:dyDescent="0.25">
      <c r="A5" s="247"/>
      <c r="B5" s="248"/>
      <c r="C5" s="248"/>
      <c r="D5" s="248"/>
      <c r="E5" s="248"/>
      <c r="F5" s="248"/>
      <c r="G5" s="248"/>
      <c r="H5" s="248"/>
      <c r="I5" s="248"/>
      <c r="J5" s="249"/>
    </row>
    <row r="6" spans="1:10" ht="20.45" customHeight="1" x14ac:dyDescent="0.2">
      <c r="A6" s="87"/>
      <c r="B6" s="98" t="s">
        <v>3</v>
      </c>
      <c r="C6" s="88"/>
      <c r="D6" s="88"/>
      <c r="E6" s="110">
        <v>2022</v>
      </c>
      <c r="F6" s="99"/>
      <c r="G6" s="92"/>
      <c r="H6" s="99"/>
      <c r="I6" s="99"/>
      <c r="J6" s="40"/>
    </row>
    <row r="7" spans="1:10" s="101" customFormat="1" ht="10.9" customHeight="1" x14ac:dyDescent="0.2">
      <c r="A7" s="87"/>
      <c r="B7" s="88"/>
      <c r="C7" s="88"/>
      <c r="D7" s="88"/>
      <c r="E7" s="100"/>
      <c r="F7" s="100"/>
      <c r="G7" s="92"/>
      <c r="H7" s="100"/>
      <c r="I7" s="100"/>
      <c r="J7" s="40"/>
    </row>
    <row r="8" spans="1:10" ht="37.9" customHeight="1" x14ac:dyDescent="0.2">
      <c r="A8" s="252" t="s">
        <v>4</v>
      </c>
      <c r="B8" s="253"/>
      <c r="C8" s="253"/>
      <c r="D8" s="253"/>
      <c r="E8" s="253"/>
      <c r="F8" s="253"/>
      <c r="G8" s="253"/>
      <c r="H8" s="253"/>
      <c r="I8" s="253"/>
      <c r="J8" s="32"/>
    </row>
    <row r="9" spans="1:10" ht="14.25" x14ac:dyDescent="0.2">
      <c r="A9" s="33"/>
      <c r="B9" s="80"/>
      <c r="C9" s="80"/>
      <c r="D9" s="80"/>
      <c r="E9" s="251"/>
      <c r="F9" s="251"/>
      <c r="G9" s="224"/>
      <c r="H9" s="224"/>
      <c r="I9" s="90"/>
      <c r="J9" s="91"/>
    </row>
    <row r="10" spans="1:10" ht="25.9" customHeight="1" x14ac:dyDescent="0.2">
      <c r="A10" s="254" t="s">
        <v>5</v>
      </c>
      <c r="B10" s="255"/>
      <c r="C10" s="256" t="s">
        <v>498</v>
      </c>
      <c r="D10" s="257"/>
      <c r="E10" s="82"/>
      <c r="F10" s="226" t="s">
        <v>6</v>
      </c>
      <c r="G10" s="258"/>
      <c r="H10" s="259" t="s">
        <v>499</v>
      </c>
      <c r="I10" s="260"/>
      <c r="J10" s="34"/>
    </row>
    <row r="11" spans="1:10" ht="15.6" customHeight="1" x14ac:dyDescent="0.2">
      <c r="A11" s="33"/>
      <c r="B11" s="80"/>
      <c r="C11" s="80"/>
      <c r="D11" s="80"/>
      <c r="E11" s="250"/>
      <c r="F11" s="250"/>
      <c r="G11" s="250"/>
      <c r="H11" s="250"/>
      <c r="I11" s="83"/>
      <c r="J11" s="34"/>
    </row>
    <row r="12" spans="1:10" ht="21" customHeight="1" x14ac:dyDescent="0.2">
      <c r="A12" s="225" t="s">
        <v>7</v>
      </c>
      <c r="B12" s="255"/>
      <c r="C12" s="256" t="s">
        <v>500</v>
      </c>
      <c r="D12" s="257"/>
      <c r="E12" s="263"/>
      <c r="F12" s="250"/>
      <c r="G12" s="250"/>
      <c r="H12" s="250"/>
      <c r="I12" s="83"/>
      <c r="J12" s="34"/>
    </row>
    <row r="13" spans="1:10" ht="10.9" customHeight="1" x14ac:dyDescent="0.2">
      <c r="A13" s="82"/>
      <c r="B13" s="83"/>
      <c r="C13" s="80"/>
      <c r="D13" s="80"/>
      <c r="E13" s="224"/>
      <c r="F13" s="224"/>
      <c r="G13" s="224"/>
      <c r="H13" s="224"/>
      <c r="I13" s="80"/>
      <c r="J13" s="35"/>
    </row>
    <row r="14" spans="1:10" ht="22.9" customHeight="1" x14ac:dyDescent="0.2">
      <c r="A14" s="225" t="s">
        <v>8</v>
      </c>
      <c r="B14" s="258"/>
      <c r="C14" s="256" t="s">
        <v>501</v>
      </c>
      <c r="D14" s="257"/>
      <c r="E14" s="261"/>
      <c r="F14" s="262"/>
      <c r="G14" s="96" t="s">
        <v>9</v>
      </c>
      <c r="H14" s="256" t="s">
        <v>503</v>
      </c>
      <c r="I14" s="257"/>
      <c r="J14" s="93"/>
    </row>
    <row r="15" spans="1:10" ht="14.45" customHeight="1" x14ac:dyDescent="0.2">
      <c r="A15" s="82"/>
      <c r="B15" s="83"/>
      <c r="C15" s="80"/>
      <c r="D15" s="80"/>
      <c r="E15" s="224"/>
      <c r="F15" s="224"/>
      <c r="G15" s="224"/>
      <c r="H15" s="224"/>
      <c r="I15" s="80"/>
      <c r="J15" s="35"/>
    </row>
    <row r="16" spans="1:10" ht="13.15" customHeight="1" x14ac:dyDescent="0.2">
      <c r="A16" s="225" t="s">
        <v>10</v>
      </c>
      <c r="B16" s="258"/>
      <c r="C16" s="256" t="s">
        <v>502</v>
      </c>
      <c r="D16" s="257"/>
      <c r="E16" s="89"/>
      <c r="F16" s="89"/>
      <c r="G16" s="89"/>
      <c r="H16" s="89"/>
      <c r="I16" s="89"/>
      <c r="J16" s="93"/>
    </row>
    <row r="17" spans="1:10" ht="14.45" customHeight="1" x14ac:dyDescent="0.2">
      <c r="A17" s="264"/>
      <c r="B17" s="265"/>
      <c r="C17" s="265"/>
      <c r="D17" s="265"/>
      <c r="E17" s="265"/>
      <c r="F17" s="265"/>
      <c r="G17" s="265"/>
      <c r="H17" s="265"/>
      <c r="I17" s="265"/>
      <c r="J17" s="266"/>
    </row>
    <row r="18" spans="1:10" x14ac:dyDescent="0.2">
      <c r="A18" s="254" t="s">
        <v>11</v>
      </c>
      <c r="B18" s="255"/>
      <c r="C18" s="267" t="s">
        <v>504</v>
      </c>
      <c r="D18" s="268"/>
      <c r="E18" s="268"/>
      <c r="F18" s="268"/>
      <c r="G18" s="268"/>
      <c r="H18" s="268"/>
      <c r="I18" s="268"/>
      <c r="J18" s="269"/>
    </row>
    <row r="19" spans="1:10" ht="14.25" x14ac:dyDescent="0.2">
      <c r="A19" s="33"/>
      <c r="B19" s="80"/>
      <c r="C19" s="95"/>
      <c r="D19" s="80"/>
      <c r="E19" s="224"/>
      <c r="F19" s="224"/>
      <c r="G19" s="224"/>
      <c r="H19" s="224"/>
      <c r="I19" s="80"/>
      <c r="J19" s="35"/>
    </row>
    <row r="20" spans="1:10" ht="14.25" x14ac:dyDescent="0.2">
      <c r="A20" s="254" t="s">
        <v>12</v>
      </c>
      <c r="B20" s="255"/>
      <c r="C20" s="259">
        <v>52440</v>
      </c>
      <c r="D20" s="260"/>
      <c r="E20" s="224"/>
      <c r="F20" s="224"/>
      <c r="G20" s="267" t="s">
        <v>505</v>
      </c>
      <c r="H20" s="268"/>
      <c r="I20" s="268"/>
      <c r="J20" s="269"/>
    </row>
    <row r="21" spans="1:10" ht="14.25" x14ac:dyDescent="0.2">
      <c r="A21" s="33"/>
      <c r="B21" s="80"/>
      <c r="C21" s="80"/>
      <c r="D21" s="80"/>
      <c r="E21" s="224"/>
      <c r="F21" s="224"/>
      <c r="G21" s="224"/>
      <c r="H21" s="224"/>
      <c r="I21" s="80"/>
      <c r="J21" s="35"/>
    </row>
    <row r="22" spans="1:10" x14ac:dyDescent="0.2">
      <c r="A22" s="254" t="s">
        <v>13</v>
      </c>
      <c r="B22" s="255"/>
      <c r="C22" s="267" t="s">
        <v>506</v>
      </c>
      <c r="D22" s="268"/>
      <c r="E22" s="268"/>
      <c r="F22" s="268"/>
      <c r="G22" s="268"/>
      <c r="H22" s="268"/>
      <c r="I22" s="268"/>
      <c r="J22" s="269"/>
    </row>
    <row r="23" spans="1:10" ht="14.25" x14ac:dyDescent="0.2">
      <c r="A23" s="33"/>
      <c r="B23" s="80"/>
      <c r="C23" s="80"/>
      <c r="D23" s="80"/>
      <c r="E23" s="224"/>
      <c r="F23" s="224"/>
      <c r="G23" s="224"/>
      <c r="H23" s="224"/>
      <c r="I23" s="80"/>
      <c r="J23" s="35"/>
    </row>
    <row r="24" spans="1:10" ht="14.25" x14ac:dyDescent="0.2">
      <c r="A24" s="254" t="s">
        <v>14</v>
      </c>
      <c r="B24" s="255"/>
      <c r="C24" s="270" t="s">
        <v>507</v>
      </c>
      <c r="D24" s="271"/>
      <c r="E24" s="271"/>
      <c r="F24" s="271"/>
      <c r="G24" s="271"/>
      <c r="H24" s="271"/>
      <c r="I24" s="271"/>
      <c r="J24" s="272"/>
    </row>
    <row r="25" spans="1:10" ht="14.25" x14ac:dyDescent="0.2">
      <c r="A25" s="33"/>
      <c r="B25" s="80"/>
      <c r="C25" s="95"/>
      <c r="D25" s="80"/>
      <c r="E25" s="224"/>
      <c r="F25" s="224"/>
      <c r="G25" s="224"/>
      <c r="H25" s="224"/>
      <c r="I25" s="80"/>
      <c r="J25" s="35"/>
    </row>
    <row r="26" spans="1:10" ht="14.25" x14ac:dyDescent="0.2">
      <c r="A26" s="254" t="s">
        <v>15</v>
      </c>
      <c r="B26" s="255"/>
      <c r="C26" s="270" t="s">
        <v>508</v>
      </c>
      <c r="D26" s="271"/>
      <c r="E26" s="271"/>
      <c r="F26" s="271"/>
      <c r="G26" s="271"/>
      <c r="H26" s="271"/>
      <c r="I26" s="271"/>
      <c r="J26" s="272"/>
    </row>
    <row r="27" spans="1:10" ht="13.9" customHeight="1" x14ac:dyDescent="0.2">
      <c r="A27" s="33"/>
      <c r="B27" s="80"/>
      <c r="C27" s="95"/>
      <c r="D27" s="80"/>
      <c r="E27" s="224"/>
      <c r="F27" s="224"/>
      <c r="G27" s="224"/>
      <c r="H27" s="224"/>
      <c r="I27" s="80"/>
      <c r="J27" s="35"/>
    </row>
    <row r="28" spans="1:10" ht="22.9" customHeight="1" x14ac:dyDescent="0.2">
      <c r="A28" s="225" t="s">
        <v>16</v>
      </c>
      <c r="B28" s="255"/>
      <c r="C28" s="60">
        <v>2460</v>
      </c>
      <c r="D28" s="36"/>
      <c r="E28" s="232"/>
      <c r="F28" s="232"/>
      <c r="G28" s="232"/>
      <c r="H28" s="232"/>
      <c r="I28" s="273"/>
      <c r="J28" s="274"/>
    </row>
    <row r="29" spans="1:10" ht="14.25" x14ac:dyDescent="0.2">
      <c r="A29" s="33"/>
      <c r="B29" s="80"/>
      <c r="C29" s="80"/>
      <c r="D29" s="80"/>
      <c r="E29" s="224"/>
      <c r="F29" s="224"/>
      <c r="G29" s="224"/>
      <c r="H29" s="224"/>
      <c r="I29" s="80"/>
      <c r="J29" s="35"/>
    </row>
    <row r="30" spans="1:10" ht="15" x14ac:dyDescent="0.2">
      <c r="A30" s="254" t="s">
        <v>17</v>
      </c>
      <c r="B30" s="255"/>
      <c r="C30" s="109" t="s">
        <v>509</v>
      </c>
      <c r="D30" s="275" t="s">
        <v>18</v>
      </c>
      <c r="E30" s="236"/>
      <c r="F30" s="236"/>
      <c r="G30" s="236"/>
      <c r="H30" s="102" t="s">
        <v>19</v>
      </c>
      <c r="I30" s="103" t="s">
        <v>20</v>
      </c>
      <c r="J30" s="104"/>
    </row>
    <row r="31" spans="1:10" x14ac:dyDescent="0.2">
      <c r="A31" s="254"/>
      <c r="B31" s="255"/>
      <c r="C31" s="37"/>
      <c r="D31" s="92"/>
      <c r="E31" s="262"/>
      <c r="F31" s="262"/>
      <c r="G31" s="262"/>
      <c r="H31" s="262"/>
      <c r="I31" s="276"/>
      <c r="J31" s="277"/>
    </row>
    <row r="32" spans="1:10" x14ac:dyDescent="0.2">
      <c r="A32" s="254" t="s">
        <v>21</v>
      </c>
      <c r="B32" s="255"/>
      <c r="C32" s="60" t="s">
        <v>510</v>
      </c>
      <c r="D32" s="275" t="s">
        <v>22</v>
      </c>
      <c r="E32" s="236"/>
      <c r="F32" s="236"/>
      <c r="G32" s="236"/>
      <c r="H32" s="105" t="s">
        <v>23</v>
      </c>
      <c r="I32" s="106" t="s">
        <v>24</v>
      </c>
      <c r="J32" s="107"/>
    </row>
    <row r="33" spans="1:10" ht="14.25" x14ac:dyDescent="0.2">
      <c r="A33" s="33"/>
      <c r="B33" s="80"/>
      <c r="C33" s="80"/>
      <c r="D33" s="80"/>
      <c r="E33" s="224"/>
      <c r="F33" s="224"/>
      <c r="G33" s="224"/>
      <c r="H33" s="224"/>
      <c r="I33" s="80"/>
      <c r="J33" s="35"/>
    </row>
    <row r="34" spans="1:10" x14ac:dyDescent="0.2">
      <c r="A34" s="275" t="s">
        <v>25</v>
      </c>
      <c r="B34" s="236"/>
      <c r="C34" s="236"/>
      <c r="D34" s="236"/>
      <c r="E34" s="236" t="s">
        <v>26</v>
      </c>
      <c r="F34" s="236"/>
      <c r="G34" s="236"/>
      <c r="H34" s="236"/>
      <c r="I34" s="236"/>
      <c r="J34" s="38" t="s">
        <v>27</v>
      </c>
    </row>
    <row r="35" spans="1:10" ht="14.25" x14ac:dyDescent="0.2">
      <c r="A35" s="33"/>
      <c r="B35" s="80"/>
      <c r="C35" s="80"/>
      <c r="D35" s="80"/>
      <c r="E35" s="224"/>
      <c r="F35" s="224"/>
      <c r="G35" s="224"/>
      <c r="H35" s="224"/>
      <c r="I35" s="80"/>
      <c r="J35" s="91"/>
    </row>
    <row r="36" spans="1:10" x14ac:dyDescent="0.2">
      <c r="A36" s="278"/>
      <c r="B36" s="279"/>
      <c r="C36" s="279"/>
      <c r="D36" s="279"/>
      <c r="E36" s="278"/>
      <c r="F36" s="279"/>
      <c r="G36" s="279"/>
      <c r="H36" s="279"/>
      <c r="I36" s="281"/>
      <c r="J36" s="81"/>
    </row>
    <row r="37" spans="1:10" ht="14.25" x14ac:dyDescent="0.2">
      <c r="A37" s="33"/>
      <c r="B37" s="80"/>
      <c r="C37" s="95"/>
      <c r="D37" s="283"/>
      <c r="E37" s="283"/>
      <c r="F37" s="283"/>
      <c r="G37" s="283"/>
      <c r="H37" s="283"/>
      <c r="I37" s="283"/>
      <c r="J37" s="35"/>
    </row>
    <row r="38" spans="1:10" x14ac:dyDescent="0.2">
      <c r="A38" s="278"/>
      <c r="B38" s="279"/>
      <c r="C38" s="279"/>
      <c r="D38" s="281"/>
      <c r="E38" s="278"/>
      <c r="F38" s="279"/>
      <c r="G38" s="279"/>
      <c r="H38" s="279"/>
      <c r="I38" s="281"/>
      <c r="J38" s="60"/>
    </row>
    <row r="39" spans="1:10" ht="14.25" x14ac:dyDescent="0.2">
      <c r="A39" s="33"/>
      <c r="B39" s="80"/>
      <c r="C39" s="95"/>
      <c r="D39" s="94"/>
      <c r="E39" s="283"/>
      <c r="F39" s="283"/>
      <c r="G39" s="283"/>
      <c r="H39" s="283"/>
      <c r="I39" s="83"/>
      <c r="J39" s="35"/>
    </row>
    <row r="40" spans="1:10" x14ac:dyDescent="0.2">
      <c r="A40" s="278"/>
      <c r="B40" s="279"/>
      <c r="C40" s="279"/>
      <c r="D40" s="281"/>
      <c r="E40" s="278"/>
      <c r="F40" s="279"/>
      <c r="G40" s="279"/>
      <c r="H40" s="279"/>
      <c r="I40" s="281"/>
      <c r="J40" s="60"/>
    </row>
    <row r="41" spans="1:10" ht="14.25" x14ac:dyDescent="0.2">
      <c r="A41" s="33"/>
      <c r="B41" s="80"/>
      <c r="C41" s="95"/>
      <c r="D41" s="94"/>
      <c r="E41" s="283"/>
      <c r="F41" s="283"/>
      <c r="G41" s="283"/>
      <c r="H41" s="283"/>
      <c r="I41" s="83"/>
      <c r="J41" s="35"/>
    </row>
    <row r="42" spans="1:10" x14ac:dyDescent="0.2">
      <c r="A42" s="278"/>
      <c r="B42" s="279"/>
      <c r="C42" s="279"/>
      <c r="D42" s="281"/>
      <c r="E42" s="278"/>
      <c r="F42" s="279"/>
      <c r="G42" s="279"/>
      <c r="H42" s="279"/>
      <c r="I42" s="281"/>
      <c r="J42" s="60"/>
    </row>
    <row r="43" spans="1:10" ht="14.25" x14ac:dyDescent="0.2">
      <c r="A43" s="39"/>
      <c r="B43" s="95"/>
      <c r="C43" s="282"/>
      <c r="D43" s="282"/>
      <c r="E43" s="224"/>
      <c r="F43" s="224"/>
      <c r="G43" s="282"/>
      <c r="H43" s="282"/>
      <c r="I43" s="282"/>
      <c r="J43" s="35"/>
    </row>
    <row r="44" spans="1:10" x14ac:dyDescent="0.2">
      <c r="A44" s="278"/>
      <c r="B44" s="279"/>
      <c r="C44" s="279"/>
      <c r="D44" s="281"/>
      <c r="E44" s="278"/>
      <c r="F44" s="279"/>
      <c r="G44" s="279"/>
      <c r="H44" s="279"/>
      <c r="I44" s="281"/>
      <c r="J44" s="60"/>
    </row>
    <row r="45" spans="1:10" ht="14.25" x14ac:dyDescent="0.2">
      <c r="A45" s="39"/>
      <c r="B45" s="95"/>
      <c r="C45" s="95"/>
      <c r="D45" s="80"/>
      <c r="E45" s="280"/>
      <c r="F45" s="280"/>
      <c r="G45" s="282"/>
      <c r="H45" s="282"/>
      <c r="I45" s="80"/>
      <c r="J45" s="35"/>
    </row>
    <row r="46" spans="1:10" x14ac:dyDescent="0.2">
      <c r="A46" s="278"/>
      <c r="B46" s="279"/>
      <c r="C46" s="279"/>
      <c r="D46" s="281"/>
      <c r="E46" s="278"/>
      <c r="F46" s="279"/>
      <c r="G46" s="279"/>
      <c r="H46" s="279"/>
      <c r="I46" s="281"/>
      <c r="J46" s="60"/>
    </row>
    <row r="47" spans="1:10" ht="14.25" x14ac:dyDescent="0.2">
      <c r="A47" s="39"/>
      <c r="B47" s="95"/>
      <c r="C47" s="95"/>
      <c r="D47" s="80"/>
      <c r="E47" s="224"/>
      <c r="F47" s="224"/>
      <c r="G47" s="282"/>
      <c r="H47" s="282"/>
      <c r="I47" s="80"/>
      <c r="J47" s="108" t="s">
        <v>28</v>
      </c>
    </row>
    <row r="48" spans="1:10" ht="14.25" x14ac:dyDescent="0.2">
      <c r="A48" s="39"/>
      <c r="B48" s="95"/>
      <c r="C48" s="95"/>
      <c r="D48" s="80"/>
      <c r="E48" s="224"/>
      <c r="F48" s="224"/>
      <c r="G48" s="282"/>
      <c r="H48" s="282"/>
      <c r="I48" s="80"/>
      <c r="J48" s="108" t="s">
        <v>29</v>
      </c>
    </row>
    <row r="49" spans="1:10" ht="14.45" customHeight="1" x14ac:dyDescent="0.2">
      <c r="A49" s="225" t="s">
        <v>30</v>
      </c>
      <c r="B49" s="226"/>
      <c r="C49" s="259" t="s">
        <v>511</v>
      </c>
      <c r="D49" s="260"/>
      <c r="E49" s="284" t="s">
        <v>31</v>
      </c>
      <c r="F49" s="285"/>
      <c r="G49" s="267"/>
      <c r="H49" s="268"/>
      <c r="I49" s="268"/>
      <c r="J49" s="269"/>
    </row>
    <row r="50" spans="1:10" ht="14.25" x14ac:dyDescent="0.2">
      <c r="A50" s="39"/>
      <c r="B50" s="95"/>
      <c r="C50" s="282"/>
      <c r="D50" s="282"/>
      <c r="E50" s="224"/>
      <c r="F50" s="224"/>
      <c r="G50" s="230" t="s">
        <v>32</v>
      </c>
      <c r="H50" s="230"/>
      <c r="I50" s="230"/>
      <c r="J50" s="40"/>
    </row>
    <row r="51" spans="1:10" ht="13.9" customHeight="1" x14ac:dyDescent="0.2">
      <c r="A51" s="225" t="s">
        <v>33</v>
      </c>
      <c r="B51" s="226"/>
      <c r="C51" s="267" t="s">
        <v>512</v>
      </c>
      <c r="D51" s="268"/>
      <c r="E51" s="268"/>
      <c r="F51" s="268"/>
      <c r="G51" s="268"/>
      <c r="H51" s="268"/>
      <c r="I51" s="268"/>
      <c r="J51" s="269"/>
    </row>
    <row r="52" spans="1:10" ht="14.25" x14ac:dyDescent="0.2">
      <c r="A52" s="33"/>
      <c r="B52" s="80"/>
      <c r="C52" s="232" t="s">
        <v>34</v>
      </c>
      <c r="D52" s="232"/>
      <c r="E52" s="232"/>
      <c r="F52" s="232"/>
      <c r="G52" s="232"/>
      <c r="H52" s="232"/>
      <c r="I52" s="232"/>
      <c r="J52" s="35"/>
    </row>
    <row r="53" spans="1:10" ht="14.25" x14ac:dyDescent="0.2">
      <c r="A53" s="225" t="s">
        <v>35</v>
      </c>
      <c r="B53" s="226"/>
      <c r="C53" s="233" t="s">
        <v>513</v>
      </c>
      <c r="D53" s="234"/>
      <c r="E53" s="235"/>
      <c r="F53" s="224"/>
      <c r="G53" s="224"/>
      <c r="H53" s="236"/>
      <c r="I53" s="236"/>
      <c r="J53" s="237"/>
    </row>
    <row r="54" spans="1:10" ht="14.25" x14ac:dyDescent="0.2">
      <c r="A54" s="33"/>
      <c r="B54" s="80"/>
      <c r="C54" s="95"/>
      <c r="D54" s="80"/>
      <c r="E54" s="224"/>
      <c r="F54" s="224"/>
      <c r="G54" s="224"/>
      <c r="H54" s="224"/>
      <c r="I54" s="80"/>
      <c r="J54" s="35"/>
    </row>
    <row r="55" spans="1:10" ht="14.45" customHeight="1" x14ac:dyDescent="0.2">
      <c r="A55" s="225" t="s">
        <v>36</v>
      </c>
      <c r="B55" s="226"/>
      <c r="C55" s="227" t="s">
        <v>514</v>
      </c>
      <c r="D55" s="228"/>
      <c r="E55" s="228"/>
      <c r="F55" s="228"/>
      <c r="G55" s="228"/>
      <c r="H55" s="228"/>
      <c r="I55" s="228"/>
      <c r="J55" s="229"/>
    </row>
    <row r="56" spans="1:10" ht="14.25" x14ac:dyDescent="0.2">
      <c r="A56" s="33"/>
      <c r="B56" s="80"/>
      <c r="C56" s="80"/>
      <c r="D56" s="80"/>
      <c r="E56" s="224"/>
      <c r="F56" s="224"/>
      <c r="G56" s="224"/>
      <c r="H56" s="224"/>
      <c r="I56" s="80"/>
      <c r="J56" s="35"/>
    </row>
    <row r="57" spans="1:10" ht="14.25" x14ac:dyDescent="0.2">
      <c r="A57" s="225" t="s">
        <v>37</v>
      </c>
      <c r="B57" s="226"/>
      <c r="C57" s="227" t="s">
        <v>515</v>
      </c>
      <c r="D57" s="228"/>
      <c r="E57" s="228"/>
      <c r="F57" s="228"/>
      <c r="G57" s="228"/>
      <c r="H57" s="228"/>
      <c r="I57" s="228"/>
      <c r="J57" s="229"/>
    </row>
    <row r="58" spans="1:10" ht="14.45" customHeight="1" x14ac:dyDescent="0.2">
      <c r="A58" s="33"/>
      <c r="B58" s="80"/>
      <c r="C58" s="230" t="s">
        <v>38</v>
      </c>
      <c r="D58" s="230"/>
      <c r="E58" s="230"/>
      <c r="F58" s="230"/>
      <c r="G58" s="80"/>
      <c r="H58" s="80"/>
      <c r="I58" s="80"/>
      <c r="J58" s="35"/>
    </row>
    <row r="59" spans="1:10" ht="14.25" x14ac:dyDescent="0.2">
      <c r="A59" s="225" t="s">
        <v>39</v>
      </c>
      <c r="B59" s="226"/>
      <c r="C59" s="227" t="s">
        <v>516</v>
      </c>
      <c r="D59" s="228"/>
      <c r="E59" s="228"/>
      <c r="F59" s="228"/>
      <c r="G59" s="228"/>
      <c r="H59" s="228"/>
      <c r="I59" s="228"/>
      <c r="J59" s="229"/>
    </row>
    <row r="60" spans="1:10" ht="14.45" customHeight="1" x14ac:dyDescent="0.2">
      <c r="A60" s="41"/>
      <c r="B60" s="42"/>
      <c r="C60" s="231" t="s">
        <v>40</v>
      </c>
      <c r="D60" s="231"/>
      <c r="E60" s="231"/>
      <c r="F60" s="231"/>
      <c r="G60" s="231"/>
      <c r="H60" s="42"/>
      <c r="I60" s="42"/>
      <c r="J60" s="43"/>
    </row>
    <row r="67" ht="27" customHeight="1" x14ac:dyDescent="0.2"/>
    <row r="71" ht="38.450000000000003" customHeight="1" x14ac:dyDescent="0.2"/>
  </sheetData>
  <sheetProtection algorithmName="SHA-512" hashValue="MdwuNgaDQ725UaLrccuDvCVbekCg+s4vjkKJx8wJ4PTsNGef4UXjCPf/sC9ZZorqXZtlTmB7XlM+e+P/nMADRQ==" saltValue="nI/gIAR6Yq+j8/Ci3xI9yw==" spinCount="100000" sheet="1" formatCells="0" insertRows="0"/>
  <mergeCells count="124">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70" zoomScaleNormal="100" zoomScaleSheetLayoutView="100" workbookViewId="0">
      <selection activeCell="I44" sqref="I44"/>
    </sheetView>
  </sheetViews>
  <sheetFormatPr defaultColWidth="8.85546875" defaultRowHeight="12.75" x14ac:dyDescent="0.2"/>
  <cols>
    <col min="1" max="7" width="8.85546875" style="25"/>
    <col min="8" max="9" width="16.7109375" style="59" customWidth="1"/>
    <col min="10" max="10" width="10.28515625" style="25" bestFit="1" customWidth="1"/>
    <col min="11" max="16384" width="8.85546875" style="25"/>
  </cols>
  <sheetData>
    <row r="1" spans="1:9" x14ac:dyDescent="0.2">
      <c r="A1" s="311" t="s">
        <v>41</v>
      </c>
      <c r="B1" s="312"/>
      <c r="C1" s="312"/>
      <c r="D1" s="312"/>
      <c r="E1" s="312"/>
      <c r="F1" s="312"/>
      <c r="G1" s="312"/>
      <c r="H1" s="312"/>
      <c r="I1" s="312"/>
    </row>
    <row r="2" spans="1:9" x14ac:dyDescent="0.2">
      <c r="A2" s="313" t="s">
        <v>517</v>
      </c>
      <c r="B2" s="314"/>
      <c r="C2" s="314"/>
      <c r="D2" s="314"/>
      <c r="E2" s="314"/>
      <c r="F2" s="314"/>
      <c r="G2" s="314"/>
      <c r="H2" s="314"/>
      <c r="I2" s="314"/>
    </row>
    <row r="3" spans="1:9" x14ac:dyDescent="0.2">
      <c r="A3" s="315" t="s">
        <v>42</v>
      </c>
      <c r="B3" s="316"/>
      <c r="C3" s="316"/>
      <c r="D3" s="316"/>
      <c r="E3" s="316"/>
      <c r="F3" s="316"/>
      <c r="G3" s="316"/>
      <c r="H3" s="316"/>
      <c r="I3" s="316"/>
    </row>
    <row r="4" spans="1:9" x14ac:dyDescent="0.2">
      <c r="A4" s="320" t="s">
        <v>519</v>
      </c>
      <c r="B4" s="321"/>
      <c r="C4" s="321"/>
      <c r="D4" s="321"/>
      <c r="E4" s="321"/>
      <c r="F4" s="321"/>
      <c r="G4" s="321"/>
      <c r="H4" s="321"/>
      <c r="I4" s="322"/>
    </row>
    <row r="5" spans="1:9" ht="34.5" thickBot="1" x14ac:dyDescent="0.25">
      <c r="A5" s="326" t="s">
        <v>43</v>
      </c>
      <c r="B5" s="327"/>
      <c r="C5" s="327"/>
      <c r="D5" s="327"/>
      <c r="E5" s="327"/>
      <c r="F5" s="328"/>
      <c r="G5" s="26" t="s">
        <v>44</v>
      </c>
      <c r="H5" s="54" t="s">
        <v>45</v>
      </c>
      <c r="I5" s="55" t="s">
        <v>46</v>
      </c>
    </row>
    <row r="6" spans="1:9" x14ac:dyDescent="0.2">
      <c r="A6" s="323">
        <v>1</v>
      </c>
      <c r="B6" s="324"/>
      <c r="C6" s="324"/>
      <c r="D6" s="324"/>
      <c r="E6" s="324"/>
      <c r="F6" s="325"/>
      <c r="G6" s="27">
        <v>2</v>
      </c>
      <c r="H6" s="28">
        <v>3</v>
      </c>
      <c r="I6" s="28">
        <v>4</v>
      </c>
    </row>
    <row r="7" spans="1:9" x14ac:dyDescent="0.2">
      <c r="A7" s="329"/>
      <c r="B7" s="329"/>
      <c r="C7" s="329"/>
      <c r="D7" s="329"/>
      <c r="E7" s="329"/>
      <c r="F7" s="329"/>
      <c r="G7" s="329"/>
      <c r="H7" s="329"/>
      <c r="I7" s="330"/>
    </row>
    <row r="8" spans="1:9" ht="12.75" customHeight="1" x14ac:dyDescent="0.2">
      <c r="A8" s="331" t="s">
        <v>47</v>
      </c>
      <c r="B8" s="332"/>
      <c r="C8" s="332"/>
      <c r="D8" s="332"/>
      <c r="E8" s="332"/>
      <c r="F8" s="333"/>
      <c r="G8" s="16">
        <v>1</v>
      </c>
      <c r="H8" s="56">
        <v>0</v>
      </c>
      <c r="I8" s="56">
        <v>0</v>
      </c>
    </row>
    <row r="9" spans="1:9" ht="12.75" customHeight="1" x14ac:dyDescent="0.2">
      <c r="A9" s="300" t="s">
        <v>48</v>
      </c>
      <c r="B9" s="301"/>
      <c r="C9" s="301"/>
      <c r="D9" s="301"/>
      <c r="E9" s="301"/>
      <c r="F9" s="302"/>
      <c r="G9" s="17">
        <v>2</v>
      </c>
      <c r="H9" s="57">
        <f>H10+H17+H27+H38+H43</f>
        <v>5152301804</v>
      </c>
      <c r="I9" s="57">
        <f>I10+I17+I27+I38+I43</f>
        <v>4681079535</v>
      </c>
    </row>
    <row r="10" spans="1:9" ht="12.75" customHeight="1" x14ac:dyDescent="0.2">
      <c r="A10" s="317" t="s">
        <v>49</v>
      </c>
      <c r="B10" s="318"/>
      <c r="C10" s="318"/>
      <c r="D10" s="318"/>
      <c r="E10" s="318"/>
      <c r="F10" s="319"/>
      <c r="G10" s="17">
        <v>3</v>
      </c>
      <c r="H10" s="57">
        <f>H11+H12+H13+H14+H15+H16</f>
        <v>34640301</v>
      </c>
      <c r="I10" s="57">
        <f>I11+I12+I13+I14+I15+I16</f>
        <v>36660787</v>
      </c>
    </row>
    <row r="11" spans="1:9" ht="12.75" customHeight="1" x14ac:dyDescent="0.2">
      <c r="A11" s="308" t="s">
        <v>50</v>
      </c>
      <c r="B11" s="309"/>
      <c r="C11" s="309"/>
      <c r="D11" s="309"/>
      <c r="E11" s="309"/>
      <c r="F11" s="310"/>
      <c r="G11" s="16">
        <v>4</v>
      </c>
      <c r="H11" s="56">
        <v>0</v>
      </c>
      <c r="I11" s="56">
        <v>0</v>
      </c>
    </row>
    <row r="12" spans="1:9" ht="23.45" customHeight="1" x14ac:dyDescent="0.2">
      <c r="A12" s="308" t="s">
        <v>51</v>
      </c>
      <c r="B12" s="309"/>
      <c r="C12" s="309"/>
      <c r="D12" s="309"/>
      <c r="E12" s="309"/>
      <c r="F12" s="310"/>
      <c r="G12" s="16">
        <v>5</v>
      </c>
      <c r="H12" s="56">
        <v>26854197</v>
      </c>
      <c r="I12" s="56">
        <v>26829540</v>
      </c>
    </row>
    <row r="13" spans="1:9" ht="12.75" customHeight="1" x14ac:dyDescent="0.2">
      <c r="A13" s="308" t="s">
        <v>52</v>
      </c>
      <c r="B13" s="309"/>
      <c r="C13" s="309"/>
      <c r="D13" s="309"/>
      <c r="E13" s="309"/>
      <c r="F13" s="310"/>
      <c r="G13" s="16">
        <v>6</v>
      </c>
      <c r="H13" s="56">
        <v>6567609</v>
      </c>
      <c r="I13" s="56">
        <v>6567609</v>
      </c>
    </row>
    <row r="14" spans="1:9" ht="12.75" customHeight="1" x14ac:dyDescent="0.2">
      <c r="A14" s="308" t="s">
        <v>53</v>
      </c>
      <c r="B14" s="309"/>
      <c r="C14" s="309"/>
      <c r="D14" s="309"/>
      <c r="E14" s="309"/>
      <c r="F14" s="310"/>
      <c r="G14" s="16">
        <v>7</v>
      </c>
      <c r="H14" s="56">
        <v>0</v>
      </c>
      <c r="I14" s="56">
        <v>183088</v>
      </c>
    </row>
    <row r="15" spans="1:9" ht="12.75" customHeight="1" x14ac:dyDescent="0.2">
      <c r="A15" s="308" t="s">
        <v>54</v>
      </c>
      <c r="B15" s="309"/>
      <c r="C15" s="309"/>
      <c r="D15" s="309"/>
      <c r="E15" s="309"/>
      <c r="F15" s="310"/>
      <c r="G15" s="16">
        <v>8</v>
      </c>
      <c r="H15" s="56">
        <v>1218495</v>
      </c>
      <c r="I15" s="56">
        <v>3080550</v>
      </c>
    </row>
    <row r="16" spans="1:9" ht="12.75" customHeight="1" x14ac:dyDescent="0.2">
      <c r="A16" s="308" t="s">
        <v>55</v>
      </c>
      <c r="B16" s="309"/>
      <c r="C16" s="309"/>
      <c r="D16" s="309"/>
      <c r="E16" s="309"/>
      <c r="F16" s="310"/>
      <c r="G16" s="16">
        <v>9</v>
      </c>
      <c r="H16" s="56">
        <v>0</v>
      </c>
      <c r="I16" s="56">
        <v>0</v>
      </c>
    </row>
    <row r="17" spans="1:9" ht="12.75" customHeight="1" x14ac:dyDescent="0.2">
      <c r="A17" s="317" t="s">
        <v>56</v>
      </c>
      <c r="B17" s="318"/>
      <c r="C17" s="318"/>
      <c r="D17" s="318"/>
      <c r="E17" s="318"/>
      <c r="F17" s="319"/>
      <c r="G17" s="17">
        <v>10</v>
      </c>
      <c r="H17" s="57">
        <f>H18+H19+H20+H21+H22+H23+H24+H25+H26</f>
        <v>3936984239</v>
      </c>
      <c r="I17" s="57">
        <f>I18+I19+I20+I21+I22+I23+I24+I25+I26</f>
        <v>3525519338</v>
      </c>
    </row>
    <row r="18" spans="1:9" ht="12.75" customHeight="1" x14ac:dyDescent="0.2">
      <c r="A18" s="308" t="s">
        <v>57</v>
      </c>
      <c r="B18" s="309"/>
      <c r="C18" s="309"/>
      <c r="D18" s="309"/>
      <c r="E18" s="309"/>
      <c r="F18" s="310"/>
      <c r="G18" s="16">
        <v>11</v>
      </c>
      <c r="H18" s="56">
        <v>593370669</v>
      </c>
      <c r="I18" s="56">
        <v>533663478</v>
      </c>
    </row>
    <row r="19" spans="1:9" ht="12.75" customHeight="1" x14ac:dyDescent="0.2">
      <c r="A19" s="308" t="s">
        <v>58</v>
      </c>
      <c r="B19" s="309"/>
      <c r="C19" s="309"/>
      <c r="D19" s="309"/>
      <c r="E19" s="309"/>
      <c r="F19" s="310"/>
      <c r="G19" s="16">
        <v>12</v>
      </c>
      <c r="H19" s="56">
        <v>2593423408</v>
      </c>
      <c r="I19" s="56">
        <v>2304216155</v>
      </c>
    </row>
    <row r="20" spans="1:9" ht="12.75" customHeight="1" x14ac:dyDescent="0.2">
      <c r="A20" s="308" t="s">
        <v>59</v>
      </c>
      <c r="B20" s="309"/>
      <c r="C20" s="309"/>
      <c r="D20" s="309"/>
      <c r="E20" s="309"/>
      <c r="F20" s="310"/>
      <c r="G20" s="16">
        <v>13</v>
      </c>
      <c r="H20" s="56">
        <v>355975206</v>
      </c>
      <c r="I20" s="56">
        <v>316513500</v>
      </c>
    </row>
    <row r="21" spans="1:9" ht="12.75" customHeight="1" x14ac:dyDescent="0.2">
      <c r="A21" s="308" t="s">
        <v>60</v>
      </c>
      <c r="B21" s="309"/>
      <c r="C21" s="309"/>
      <c r="D21" s="309"/>
      <c r="E21" s="309"/>
      <c r="F21" s="310"/>
      <c r="G21" s="16">
        <v>14</v>
      </c>
      <c r="H21" s="56">
        <v>72736320</v>
      </c>
      <c r="I21" s="56">
        <v>66182224</v>
      </c>
    </row>
    <row r="22" spans="1:9" ht="12.75" customHeight="1" x14ac:dyDescent="0.2">
      <c r="A22" s="308" t="s">
        <v>61</v>
      </c>
      <c r="B22" s="309"/>
      <c r="C22" s="309"/>
      <c r="D22" s="309"/>
      <c r="E22" s="309"/>
      <c r="F22" s="310"/>
      <c r="G22" s="16">
        <v>15</v>
      </c>
      <c r="H22" s="56">
        <v>0</v>
      </c>
      <c r="I22" s="56">
        <v>0</v>
      </c>
    </row>
    <row r="23" spans="1:9" ht="12.75" customHeight="1" x14ac:dyDescent="0.2">
      <c r="A23" s="308" t="s">
        <v>62</v>
      </c>
      <c r="B23" s="309"/>
      <c r="C23" s="309"/>
      <c r="D23" s="309"/>
      <c r="E23" s="309"/>
      <c r="F23" s="310"/>
      <c r="G23" s="16">
        <v>16</v>
      </c>
      <c r="H23" s="56">
        <v>42528</v>
      </c>
      <c r="I23" s="56">
        <v>2586845</v>
      </c>
    </row>
    <row r="24" spans="1:9" ht="12.75" customHeight="1" x14ac:dyDescent="0.2">
      <c r="A24" s="308" t="s">
        <v>63</v>
      </c>
      <c r="B24" s="309"/>
      <c r="C24" s="309"/>
      <c r="D24" s="309"/>
      <c r="E24" s="309"/>
      <c r="F24" s="310"/>
      <c r="G24" s="16">
        <v>17</v>
      </c>
      <c r="H24" s="56">
        <v>267938392</v>
      </c>
      <c r="I24" s="56">
        <v>256325036</v>
      </c>
    </row>
    <row r="25" spans="1:9" ht="12.75" customHeight="1" x14ac:dyDescent="0.2">
      <c r="A25" s="308" t="s">
        <v>64</v>
      </c>
      <c r="B25" s="309"/>
      <c r="C25" s="309"/>
      <c r="D25" s="309"/>
      <c r="E25" s="309"/>
      <c r="F25" s="310"/>
      <c r="G25" s="16">
        <v>18</v>
      </c>
      <c r="H25" s="56">
        <v>50317735</v>
      </c>
      <c r="I25" s="56">
        <v>43129968</v>
      </c>
    </row>
    <row r="26" spans="1:9" ht="12.75" customHeight="1" x14ac:dyDescent="0.2">
      <c r="A26" s="308" t="s">
        <v>65</v>
      </c>
      <c r="B26" s="309"/>
      <c r="C26" s="309"/>
      <c r="D26" s="309"/>
      <c r="E26" s="309"/>
      <c r="F26" s="310"/>
      <c r="G26" s="16">
        <v>19</v>
      </c>
      <c r="H26" s="56">
        <v>3179981</v>
      </c>
      <c r="I26" s="56">
        <v>2902132</v>
      </c>
    </row>
    <row r="27" spans="1:9" ht="12.75" customHeight="1" x14ac:dyDescent="0.2">
      <c r="A27" s="317" t="s">
        <v>66</v>
      </c>
      <c r="B27" s="318"/>
      <c r="C27" s="318"/>
      <c r="D27" s="318"/>
      <c r="E27" s="318"/>
      <c r="F27" s="319"/>
      <c r="G27" s="17">
        <v>20</v>
      </c>
      <c r="H27" s="57">
        <f>SUM(H28:H37)</f>
        <v>1017453237</v>
      </c>
      <c r="I27" s="57">
        <f>SUM(I28:I37)</f>
        <v>1068140025</v>
      </c>
    </row>
    <row r="28" spans="1:9" ht="12.75" customHeight="1" x14ac:dyDescent="0.2">
      <c r="A28" s="308" t="s">
        <v>67</v>
      </c>
      <c r="B28" s="309"/>
      <c r="C28" s="309"/>
      <c r="D28" s="309"/>
      <c r="E28" s="309"/>
      <c r="F28" s="310"/>
      <c r="G28" s="16">
        <v>21</v>
      </c>
      <c r="H28" s="56">
        <v>941803942</v>
      </c>
      <c r="I28" s="56">
        <v>941803942</v>
      </c>
    </row>
    <row r="29" spans="1:9" ht="12.75" customHeight="1" x14ac:dyDescent="0.2">
      <c r="A29" s="308" t="s">
        <v>68</v>
      </c>
      <c r="B29" s="309"/>
      <c r="C29" s="309"/>
      <c r="D29" s="309"/>
      <c r="E29" s="309"/>
      <c r="F29" s="310"/>
      <c r="G29" s="16">
        <v>22</v>
      </c>
      <c r="H29" s="56">
        <v>0</v>
      </c>
      <c r="I29" s="56">
        <v>0</v>
      </c>
    </row>
    <row r="30" spans="1:9" ht="12.75" customHeight="1" x14ac:dyDescent="0.2">
      <c r="A30" s="308" t="s">
        <v>69</v>
      </c>
      <c r="B30" s="309"/>
      <c r="C30" s="309"/>
      <c r="D30" s="309"/>
      <c r="E30" s="309"/>
      <c r="F30" s="310"/>
      <c r="G30" s="16">
        <v>23</v>
      </c>
      <c r="H30" s="56">
        <v>0</v>
      </c>
      <c r="I30" s="56">
        <v>0</v>
      </c>
    </row>
    <row r="31" spans="1:9" ht="24.6" customHeight="1" x14ac:dyDescent="0.2">
      <c r="A31" s="308" t="s">
        <v>70</v>
      </c>
      <c r="B31" s="309"/>
      <c r="C31" s="309"/>
      <c r="D31" s="309"/>
      <c r="E31" s="309"/>
      <c r="F31" s="310"/>
      <c r="G31" s="16">
        <v>24</v>
      </c>
      <c r="H31" s="56">
        <v>70112312</v>
      </c>
      <c r="I31" s="56">
        <v>107184532</v>
      </c>
    </row>
    <row r="32" spans="1:9" ht="24" customHeight="1" x14ac:dyDescent="0.2">
      <c r="A32" s="308" t="s">
        <v>71</v>
      </c>
      <c r="B32" s="309"/>
      <c r="C32" s="309"/>
      <c r="D32" s="309"/>
      <c r="E32" s="309"/>
      <c r="F32" s="310"/>
      <c r="G32" s="16">
        <v>25</v>
      </c>
      <c r="H32" s="56">
        <v>0</v>
      </c>
      <c r="I32" s="56">
        <v>0</v>
      </c>
    </row>
    <row r="33" spans="1:9" ht="26.45" customHeight="1" x14ac:dyDescent="0.2">
      <c r="A33" s="308" t="s">
        <v>72</v>
      </c>
      <c r="B33" s="309"/>
      <c r="C33" s="309"/>
      <c r="D33" s="309"/>
      <c r="E33" s="309"/>
      <c r="F33" s="310"/>
      <c r="G33" s="16">
        <v>26</v>
      </c>
      <c r="H33" s="56">
        <v>0</v>
      </c>
      <c r="I33" s="56">
        <v>3120329</v>
      </c>
    </row>
    <row r="34" spans="1:9" ht="12.75" customHeight="1" x14ac:dyDescent="0.2">
      <c r="A34" s="308" t="s">
        <v>73</v>
      </c>
      <c r="B34" s="309"/>
      <c r="C34" s="309"/>
      <c r="D34" s="309"/>
      <c r="E34" s="309"/>
      <c r="F34" s="310"/>
      <c r="G34" s="16">
        <v>27</v>
      </c>
      <c r="H34" s="56">
        <v>219121</v>
      </c>
      <c r="I34" s="56">
        <v>192294</v>
      </c>
    </row>
    <row r="35" spans="1:9" ht="12.75" customHeight="1" x14ac:dyDescent="0.2">
      <c r="A35" s="308" t="s">
        <v>74</v>
      </c>
      <c r="B35" s="309"/>
      <c r="C35" s="309"/>
      <c r="D35" s="309"/>
      <c r="E35" s="309"/>
      <c r="F35" s="310"/>
      <c r="G35" s="16">
        <v>28</v>
      </c>
      <c r="H35" s="56">
        <v>5177862</v>
      </c>
      <c r="I35" s="56">
        <v>4194812</v>
      </c>
    </row>
    <row r="36" spans="1:9" ht="12.75" customHeight="1" x14ac:dyDescent="0.2">
      <c r="A36" s="308" t="s">
        <v>75</v>
      </c>
      <c r="B36" s="309"/>
      <c r="C36" s="309"/>
      <c r="D36" s="309"/>
      <c r="E36" s="309"/>
      <c r="F36" s="310"/>
      <c r="G36" s="16">
        <v>29</v>
      </c>
      <c r="H36" s="56">
        <v>0</v>
      </c>
      <c r="I36" s="56">
        <v>0</v>
      </c>
    </row>
    <row r="37" spans="1:9" ht="12.75" customHeight="1" x14ac:dyDescent="0.2">
      <c r="A37" s="308" t="s">
        <v>76</v>
      </c>
      <c r="B37" s="309"/>
      <c r="C37" s="309"/>
      <c r="D37" s="309"/>
      <c r="E37" s="309"/>
      <c r="F37" s="310"/>
      <c r="G37" s="16">
        <v>30</v>
      </c>
      <c r="H37" s="56">
        <v>140000</v>
      </c>
      <c r="I37" s="56">
        <v>11644116</v>
      </c>
    </row>
    <row r="38" spans="1:9" ht="12.75" customHeight="1" x14ac:dyDescent="0.2">
      <c r="A38" s="317" t="s">
        <v>77</v>
      </c>
      <c r="B38" s="318"/>
      <c r="C38" s="318"/>
      <c r="D38" s="318"/>
      <c r="E38" s="318"/>
      <c r="F38" s="319"/>
      <c r="G38" s="17">
        <v>31</v>
      </c>
      <c r="H38" s="57">
        <f>H39+H40+H41+H42</f>
        <v>0</v>
      </c>
      <c r="I38" s="57">
        <f>I39+I40+I41+I42</f>
        <v>0</v>
      </c>
    </row>
    <row r="39" spans="1:9" ht="12.75" customHeight="1" x14ac:dyDescent="0.2">
      <c r="A39" s="308" t="s">
        <v>78</v>
      </c>
      <c r="B39" s="309"/>
      <c r="C39" s="309"/>
      <c r="D39" s="309"/>
      <c r="E39" s="309"/>
      <c r="F39" s="310"/>
      <c r="G39" s="16">
        <v>32</v>
      </c>
      <c r="H39" s="56">
        <v>0</v>
      </c>
      <c r="I39" s="56">
        <v>0</v>
      </c>
    </row>
    <row r="40" spans="1:9" ht="21.6" customHeight="1" x14ac:dyDescent="0.2">
      <c r="A40" s="308" t="s">
        <v>79</v>
      </c>
      <c r="B40" s="309"/>
      <c r="C40" s="309"/>
      <c r="D40" s="309"/>
      <c r="E40" s="309"/>
      <c r="F40" s="310"/>
      <c r="G40" s="16">
        <v>33</v>
      </c>
      <c r="H40" s="56">
        <v>0</v>
      </c>
      <c r="I40" s="56">
        <v>0</v>
      </c>
    </row>
    <row r="41" spans="1:9" ht="12.75" customHeight="1" x14ac:dyDescent="0.2">
      <c r="A41" s="308" t="s">
        <v>80</v>
      </c>
      <c r="B41" s="309"/>
      <c r="C41" s="309"/>
      <c r="D41" s="309"/>
      <c r="E41" s="309"/>
      <c r="F41" s="310"/>
      <c r="G41" s="16">
        <v>34</v>
      </c>
      <c r="H41" s="56">
        <v>0</v>
      </c>
      <c r="I41" s="56">
        <v>0</v>
      </c>
    </row>
    <row r="42" spans="1:9" ht="12.75" customHeight="1" x14ac:dyDescent="0.2">
      <c r="A42" s="308" t="s">
        <v>81</v>
      </c>
      <c r="B42" s="309"/>
      <c r="C42" s="309"/>
      <c r="D42" s="309"/>
      <c r="E42" s="309"/>
      <c r="F42" s="310"/>
      <c r="G42" s="16">
        <v>35</v>
      </c>
      <c r="H42" s="56">
        <v>0</v>
      </c>
      <c r="I42" s="56">
        <v>0</v>
      </c>
    </row>
    <row r="43" spans="1:9" ht="12.75" customHeight="1" x14ac:dyDescent="0.2">
      <c r="A43" s="291" t="s">
        <v>82</v>
      </c>
      <c r="B43" s="292"/>
      <c r="C43" s="292"/>
      <c r="D43" s="292"/>
      <c r="E43" s="292"/>
      <c r="F43" s="293"/>
      <c r="G43" s="16">
        <v>36</v>
      </c>
      <c r="H43" s="56">
        <v>163224027</v>
      </c>
      <c r="I43" s="56">
        <v>50759385</v>
      </c>
    </row>
    <row r="44" spans="1:9" ht="12.75" customHeight="1" x14ac:dyDescent="0.2">
      <c r="A44" s="300" t="s">
        <v>83</v>
      </c>
      <c r="B44" s="301"/>
      <c r="C44" s="301"/>
      <c r="D44" s="301"/>
      <c r="E44" s="301"/>
      <c r="F44" s="302"/>
      <c r="G44" s="17">
        <v>37</v>
      </c>
      <c r="H44" s="57">
        <f>H45+H53+H60+H70</f>
        <v>656422372</v>
      </c>
      <c r="I44" s="57">
        <f>I45+I53+I60+I70</f>
        <v>525780603</v>
      </c>
    </row>
    <row r="45" spans="1:9" ht="12.75" customHeight="1" x14ac:dyDescent="0.2">
      <c r="A45" s="317" t="s">
        <v>84</v>
      </c>
      <c r="B45" s="318"/>
      <c r="C45" s="318"/>
      <c r="D45" s="318"/>
      <c r="E45" s="318"/>
      <c r="F45" s="319"/>
      <c r="G45" s="17">
        <v>38</v>
      </c>
      <c r="H45" s="57">
        <f>SUM(H46:H52)</f>
        <v>23619254</v>
      </c>
      <c r="I45" s="57">
        <f>SUM(I46:I52)</f>
        <v>32338973</v>
      </c>
    </row>
    <row r="46" spans="1:9" ht="12.75" customHeight="1" x14ac:dyDescent="0.2">
      <c r="A46" s="308" t="s">
        <v>85</v>
      </c>
      <c r="B46" s="309"/>
      <c r="C46" s="309"/>
      <c r="D46" s="309"/>
      <c r="E46" s="309"/>
      <c r="F46" s="310"/>
      <c r="G46" s="16">
        <v>39</v>
      </c>
      <c r="H46" s="56">
        <v>22520626</v>
      </c>
      <c r="I46" s="56">
        <v>31092875</v>
      </c>
    </row>
    <row r="47" spans="1:9" ht="12.75" customHeight="1" x14ac:dyDescent="0.2">
      <c r="A47" s="308" t="s">
        <v>86</v>
      </c>
      <c r="B47" s="309"/>
      <c r="C47" s="309"/>
      <c r="D47" s="309"/>
      <c r="E47" s="309"/>
      <c r="F47" s="310"/>
      <c r="G47" s="16">
        <v>40</v>
      </c>
      <c r="H47" s="56">
        <v>0</v>
      </c>
      <c r="I47" s="56">
        <v>0</v>
      </c>
    </row>
    <row r="48" spans="1:9" ht="12.75" customHeight="1" x14ac:dyDescent="0.2">
      <c r="A48" s="308" t="s">
        <v>87</v>
      </c>
      <c r="B48" s="309"/>
      <c r="C48" s="309"/>
      <c r="D48" s="309"/>
      <c r="E48" s="309"/>
      <c r="F48" s="310"/>
      <c r="G48" s="16">
        <v>41</v>
      </c>
      <c r="H48" s="56">
        <v>0</v>
      </c>
      <c r="I48" s="56">
        <v>0</v>
      </c>
    </row>
    <row r="49" spans="1:9" ht="12.75" customHeight="1" x14ac:dyDescent="0.2">
      <c r="A49" s="308" t="s">
        <v>88</v>
      </c>
      <c r="B49" s="309"/>
      <c r="C49" s="309"/>
      <c r="D49" s="309"/>
      <c r="E49" s="309"/>
      <c r="F49" s="310"/>
      <c r="G49" s="16">
        <v>42</v>
      </c>
      <c r="H49" s="56">
        <v>1098628</v>
      </c>
      <c r="I49" s="56">
        <v>1246098</v>
      </c>
    </row>
    <row r="50" spans="1:9" ht="12.75" customHeight="1" x14ac:dyDescent="0.2">
      <c r="A50" s="308" t="s">
        <v>89</v>
      </c>
      <c r="B50" s="309"/>
      <c r="C50" s="309"/>
      <c r="D50" s="309"/>
      <c r="E50" s="309"/>
      <c r="F50" s="310"/>
      <c r="G50" s="16">
        <v>43</v>
      </c>
      <c r="H50" s="56">
        <v>0</v>
      </c>
      <c r="I50" s="56">
        <v>0</v>
      </c>
    </row>
    <row r="51" spans="1:9" ht="12.75" customHeight="1" x14ac:dyDescent="0.2">
      <c r="A51" s="308" t="s">
        <v>90</v>
      </c>
      <c r="B51" s="309"/>
      <c r="C51" s="309"/>
      <c r="D51" s="309"/>
      <c r="E51" s="309"/>
      <c r="F51" s="310"/>
      <c r="G51" s="16">
        <v>44</v>
      </c>
      <c r="H51" s="56">
        <v>0</v>
      </c>
      <c r="I51" s="56">
        <v>0</v>
      </c>
    </row>
    <row r="52" spans="1:9" ht="12.75" customHeight="1" x14ac:dyDescent="0.2">
      <c r="A52" s="308" t="s">
        <v>91</v>
      </c>
      <c r="B52" s="309"/>
      <c r="C52" s="309"/>
      <c r="D52" s="309"/>
      <c r="E52" s="309"/>
      <c r="F52" s="310"/>
      <c r="G52" s="16">
        <v>45</v>
      </c>
      <c r="H52" s="56">
        <v>0</v>
      </c>
      <c r="I52" s="56">
        <v>0</v>
      </c>
    </row>
    <row r="53" spans="1:9" ht="12.75" customHeight="1" x14ac:dyDescent="0.2">
      <c r="A53" s="317" t="s">
        <v>92</v>
      </c>
      <c r="B53" s="318"/>
      <c r="C53" s="318"/>
      <c r="D53" s="318"/>
      <c r="E53" s="318"/>
      <c r="F53" s="319"/>
      <c r="G53" s="17">
        <v>46</v>
      </c>
      <c r="H53" s="57">
        <f>SUM(H54:H59)</f>
        <v>50219276</v>
      </c>
      <c r="I53" s="57">
        <f>SUM(I54:I59)</f>
        <v>39546531</v>
      </c>
    </row>
    <row r="54" spans="1:9" ht="12.75" customHeight="1" x14ac:dyDescent="0.2">
      <c r="A54" s="308" t="s">
        <v>93</v>
      </c>
      <c r="B54" s="309"/>
      <c r="C54" s="309"/>
      <c r="D54" s="309"/>
      <c r="E54" s="309"/>
      <c r="F54" s="310"/>
      <c r="G54" s="16">
        <v>47</v>
      </c>
      <c r="H54" s="56">
        <v>19738193</v>
      </c>
      <c r="I54" s="56">
        <v>15745709</v>
      </c>
    </row>
    <row r="55" spans="1:9" ht="24.6" customHeight="1" x14ac:dyDescent="0.2">
      <c r="A55" s="308" t="s">
        <v>94</v>
      </c>
      <c r="B55" s="309"/>
      <c r="C55" s="309"/>
      <c r="D55" s="309"/>
      <c r="E55" s="309"/>
      <c r="F55" s="310"/>
      <c r="G55" s="16">
        <v>48</v>
      </c>
      <c r="H55" s="56">
        <v>7293713</v>
      </c>
      <c r="I55" s="56">
        <v>8023863</v>
      </c>
    </row>
    <row r="56" spans="1:9" ht="12.75" customHeight="1" x14ac:dyDescent="0.2">
      <c r="A56" s="308" t="s">
        <v>95</v>
      </c>
      <c r="B56" s="309"/>
      <c r="C56" s="309"/>
      <c r="D56" s="309"/>
      <c r="E56" s="309"/>
      <c r="F56" s="310"/>
      <c r="G56" s="16">
        <v>49</v>
      </c>
      <c r="H56" s="56">
        <v>16667610</v>
      </c>
      <c r="I56" s="56">
        <v>12310275</v>
      </c>
    </row>
    <row r="57" spans="1:9" ht="12.75" customHeight="1" x14ac:dyDescent="0.2">
      <c r="A57" s="308" t="s">
        <v>96</v>
      </c>
      <c r="B57" s="309"/>
      <c r="C57" s="309"/>
      <c r="D57" s="309"/>
      <c r="E57" s="309"/>
      <c r="F57" s="310"/>
      <c r="G57" s="16">
        <v>50</v>
      </c>
      <c r="H57" s="56">
        <v>625968</v>
      </c>
      <c r="I57" s="56">
        <v>294087</v>
      </c>
    </row>
    <row r="58" spans="1:9" ht="12.75" customHeight="1" x14ac:dyDescent="0.2">
      <c r="A58" s="308" t="s">
        <v>97</v>
      </c>
      <c r="B58" s="309"/>
      <c r="C58" s="309"/>
      <c r="D58" s="309"/>
      <c r="E58" s="309"/>
      <c r="F58" s="310"/>
      <c r="G58" s="16">
        <v>51</v>
      </c>
      <c r="H58" s="56">
        <v>3070818</v>
      </c>
      <c r="I58" s="56">
        <v>2035828</v>
      </c>
    </row>
    <row r="59" spans="1:9" ht="12.75" customHeight="1" x14ac:dyDescent="0.2">
      <c r="A59" s="308" t="s">
        <v>98</v>
      </c>
      <c r="B59" s="309"/>
      <c r="C59" s="309"/>
      <c r="D59" s="309"/>
      <c r="E59" s="309"/>
      <c r="F59" s="310"/>
      <c r="G59" s="16">
        <v>52</v>
      </c>
      <c r="H59" s="56">
        <v>2822974</v>
      </c>
      <c r="I59" s="56">
        <v>1136769</v>
      </c>
    </row>
    <row r="60" spans="1:9" ht="12.75" customHeight="1" x14ac:dyDescent="0.2">
      <c r="A60" s="317" t="s">
        <v>99</v>
      </c>
      <c r="B60" s="318"/>
      <c r="C60" s="318"/>
      <c r="D60" s="318"/>
      <c r="E60" s="318"/>
      <c r="F60" s="319"/>
      <c r="G60" s="17">
        <v>53</v>
      </c>
      <c r="H60" s="57">
        <f>SUM(H61:H69)</f>
        <v>444055</v>
      </c>
      <c r="I60" s="57">
        <f>SUM(I61:I69)</f>
        <v>7336795</v>
      </c>
    </row>
    <row r="61" spans="1:9" ht="12.75" customHeight="1" x14ac:dyDescent="0.2">
      <c r="A61" s="308" t="s">
        <v>100</v>
      </c>
      <c r="B61" s="309"/>
      <c r="C61" s="309"/>
      <c r="D61" s="309"/>
      <c r="E61" s="309"/>
      <c r="F61" s="310"/>
      <c r="G61" s="16">
        <v>54</v>
      </c>
      <c r="H61" s="56">
        <v>0</v>
      </c>
      <c r="I61" s="56">
        <v>0</v>
      </c>
    </row>
    <row r="62" spans="1:9" ht="12.75" customHeight="1" x14ac:dyDescent="0.2">
      <c r="A62" s="308" t="s">
        <v>101</v>
      </c>
      <c r="B62" s="309"/>
      <c r="C62" s="309"/>
      <c r="D62" s="309"/>
      <c r="E62" s="309"/>
      <c r="F62" s="310"/>
      <c r="G62" s="16">
        <v>55</v>
      </c>
      <c r="H62" s="56">
        <v>0</v>
      </c>
      <c r="I62" s="56">
        <v>0</v>
      </c>
    </row>
    <row r="63" spans="1:9" ht="12.75" customHeight="1" x14ac:dyDescent="0.2">
      <c r="A63" s="308" t="s">
        <v>102</v>
      </c>
      <c r="B63" s="309"/>
      <c r="C63" s="309"/>
      <c r="D63" s="309"/>
      <c r="E63" s="309"/>
      <c r="F63" s="310"/>
      <c r="G63" s="16">
        <v>56</v>
      </c>
      <c r="H63" s="56">
        <v>28300</v>
      </c>
      <c r="I63" s="56">
        <v>0</v>
      </c>
    </row>
    <row r="64" spans="1:9" ht="23.45" customHeight="1" x14ac:dyDescent="0.2">
      <c r="A64" s="308" t="s">
        <v>103</v>
      </c>
      <c r="B64" s="309"/>
      <c r="C64" s="309"/>
      <c r="D64" s="309"/>
      <c r="E64" s="309"/>
      <c r="F64" s="310"/>
      <c r="G64" s="16">
        <v>57</v>
      </c>
      <c r="H64" s="56">
        <v>0</v>
      </c>
      <c r="I64" s="56">
        <v>0</v>
      </c>
    </row>
    <row r="65" spans="1:9" ht="21" customHeight="1" x14ac:dyDescent="0.2">
      <c r="A65" s="308" t="s">
        <v>104</v>
      </c>
      <c r="B65" s="309"/>
      <c r="C65" s="309"/>
      <c r="D65" s="309"/>
      <c r="E65" s="309"/>
      <c r="F65" s="310"/>
      <c r="G65" s="16">
        <v>58</v>
      </c>
      <c r="H65" s="56">
        <v>0</v>
      </c>
      <c r="I65" s="56">
        <v>0</v>
      </c>
    </row>
    <row r="66" spans="1:9" ht="22.9" customHeight="1" x14ac:dyDescent="0.2">
      <c r="A66" s="308" t="s">
        <v>105</v>
      </c>
      <c r="B66" s="309"/>
      <c r="C66" s="309"/>
      <c r="D66" s="309"/>
      <c r="E66" s="309"/>
      <c r="F66" s="310"/>
      <c r="G66" s="16">
        <v>59</v>
      </c>
      <c r="H66" s="56">
        <v>0</v>
      </c>
      <c r="I66" s="56">
        <v>0</v>
      </c>
    </row>
    <row r="67" spans="1:9" ht="12.75" customHeight="1" x14ac:dyDescent="0.2">
      <c r="A67" s="308" t="s">
        <v>106</v>
      </c>
      <c r="B67" s="309"/>
      <c r="C67" s="309"/>
      <c r="D67" s="309"/>
      <c r="E67" s="309"/>
      <c r="F67" s="310"/>
      <c r="G67" s="16">
        <v>60</v>
      </c>
      <c r="H67" s="56">
        <v>0</v>
      </c>
      <c r="I67" s="56">
        <v>0</v>
      </c>
    </row>
    <row r="68" spans="1:9" ht="12.75" customHeight="1" x14ac:dyDescent="0.2">
      <c r="A68" s="308" t="s">
        <v>107</v>
      </c>
      <c r="B68" s="309"/>
      <c r="C68" s="309"/>
      <c r="D68" s="309"/>
      <c r="E68" s="309"/>
      <c r="F68" s="310"/>
      <c r="G68" s="16">
        <v>61</v>
      </c>
      <c r="H68" s="56">
        <v>415755</v>
      </c>
      <c r="I68" s="56">
        <v>256122</v>
      </c>
    </row>
    <row r="69" spans="1:9" ht="12.75" customHeight="1" x14ac:dyDescent="0.2">
      <c r="A69" s="308" t="s">
        <v>108</v>
      </c>
      <c r="B69" s="309"/>
      <c r="C69" s="309"/>
      <c r="D69" s="309"/>
      <c r="E69" s="309"/>
      <c r="F69" s="310"/>
      <c r="G69" s="16">
        <v>62</v>
      </c>
      <c r="H69" s="56">
        <v>0</v>
      </c>
      <c r="I69" s="56">
        <v>7080673</v>
      </c>
    </row>
    <row r="70" spans="1:9" ht="12.75" customHeight="1" x14ac:dyDescent="0.2">
      <c r="A70" s="291" t="s">
        <v>109</v>
      </c>
      <c r="B70" s="292"/>
      <c r="C70" s="292"/>
      <c r="D70" s="292"/>
      <c r="E70" s="292"/>
      <c r="F70" s="293"/>
      <c r="G70" s="16">
        <v>63</v>
      </c>
      <c r="H70" s="56">
        <v>582139787</v>
      </c>
      <c r="I70" s="56">
        <v>446558304</v>
      </c>
    </row>
    <row r="71" spans="1:9" ht="12.75" customHeight="1" x14ac:dyDescent="0.2">
      <c r="A71" s="294" t="s">
        <v>110</v>
      </c>
      <c r="B71" s="295"/>
      <c r="C71" s="295"/>
      <c r="D71" s="295"/>
      <c r="E71" s="295"/>
      <c r="F71" s="296"/>
      <c r="G71" s="16">
        <v>64</v>
      </c>
      <c r="H71" s="56">
        <v>21272442</v>
      </c>
      <c r="I71" s="56">
        <v>16349109</v>
      </c>
    </row>
    <row r="72" spans="1:9" ht="12.75" customHeight="1" x14ac:dyDescent="0.2">
      <c r="A72" s="300" t="s">
        <v>111</v>
      </c>
      <c r="B72" s="301"/>
      <c r="C72" s="301"/>
      <c r="D72" s="301"/>
      <c r="E72" s="301"/>
      <c r="F72" s="302"/>
      <c r="G72" s="17">
        <v>65</v>
      </c>
      <c r="H72" s="57">
        <f>H8+H9+H44+H71</f>
        <v>5829996618</v>
      </c>
      <c r="I72" s="57">
        <f>I8+I9+I44+I71</f>
        <v>5223209247</v>
      </c>
    </row>
    <row r="73" spans="1:9" ht="12.75" customHeight="1" x14ac:dyDescent="0.2">
      <c r="A73" s="303" t="s">
        <v>112</v>
      </c>
      <c r="B73" s="304"/>
      <c r="C73" s="304"/>
      <c r="D73" s="304"/>
      <c r="E73" s="304"/>
      <c r="F73" s="305"/>
      <c r="G73" s="19">
        <v>66</v>
      </c>
      <c r="H73" s="58">
        <v>54173148</v>
      </c>
      <c r="I73" s="58">
        <v>54125549</v>
      </c>
    </row>
    <row r="74" spans="1:9" x14ac:dyDescent="0.2">
      <c r="A74" s="306" t="s">
        <v>113</v>
      </c>
      <c r="B74" s="307"/>
      <c r="C74" s="307"/>
      <c r="D74" s="307"/>
      <c r="E74" s="307"/>
      <c r="F74" s="307"/>
      <c r="G74" s="307"/>
      <c r="H74" s="307"/>
      <c r="I74" s="307"/>
    </row>
    <row r="75" spans="1:9" ht="24.75" customHeight="1" x14ac:dyDescent="0.2">
      <c r="A75" s="288" t="s">
        <v>396</v>
      </c>
      <c r="B75" s="289"/>
      <c r="C75" s="289"/>
      <c r="D75" s="289"/>
      <c r="E75" s="289"/>
      <c r="F75" s="289"/>
      <c r="G75" s="17">
        <v>67</v>
      </c>
      <c r="H75" s="57">
        <f>H76+H77+H78+H84+H85+H91+H94+H97</f>
        <v>2619280406</v>
      </c>
      <c r="I75" s="57">
        <f>I76+I77+I78+I84+I85+I91+I94+I97</f>
        <v>3074950277</v>
      </c>
    </row>
    <row r="76" spans="1:9" ht="12.75" customHeight="1" x14ac:dyDescent="0.2">
      <c r="A76" s="297" t="s">
        <v>114</v>
      </c>
      <c r="B76" s="297"/>
      <c r="C76" s="297"/>
      <c r="D76" s="297"/>
      <c r="E76" s="297"/>
      <c r="F76" s="297"/>
      <c r="G76" s="16">
        <v>68</v>
      </c>
      <c r="H76" s="56">
        <v>1672021210</v>
      </c>
      <c r="I76" s="56">
        <v>1672021210</v>
      </c>
    </row>
    <row r="77" spans="1:9" ht="12.75" customHeight="1" x14ac:dyDescent="0.2">
      <c r="A77" s="297" t="s">
        <v>115</v>
      </c>
      <c r="B77" s="297"/>
      <c r="C77" s="297"/>
      <c r="D77" s="297"/>
      <c r="E77" s="297"/>
      <c r="F77" s="297"/>
      <c r="G77" s="16">
        <v>69</v>
      </c>
      <c r="H77" s="56">
        <v>5710563</v>
      </c>
      <c r="I77" s="56">
        <v>5710563</v>
      </c>
    </row>
    <row r="78" spans="1:9" ht="12.75" customHeight="1" x14ac:dyDescent="0.2">
      <c r="A78" s="299" t="s">
        <v>116</v>
      </c>
      <c r="B78" s="299"/>
      <c r="C78" s="299"/>
      <c r="D78" s="299"/>
      <c r="E78" s="299"/>
      <c r="F78" s="299"/>
      <c r="G78" s="17">
        <v>70</v>
      </c>
      <c r="H78" s="57">
        <f>SUM(H79:H83)</f>
        <v>98247551</v>
      </c>
      <c r="I78" s="57">
        <f>SUM(I79:I83)</f>
        <v>134531679</v>
      </c>
    </row>
    <row r="79" spans="1:9" ht="12.75" customHeight="1" x14ac:dyDescent="0.2">
      <c r="A79" s="286" t="s">
        <v>117</v>
      </c>
      <c r="B79" s="286"/>
      <c r="C79" s="286"/>
      <c r="D79" s="286"/>
      <c r="E79" s="286"/>
      <c r="F79" s="286"/>
      <c r="G79" s="16">
        <v>71</v>
      </c>
      <c r="H79" s="56">
        <v>83601061</v>
      </c>
      <c r="I79" s="56">
        <v>83601061</v>
      </c>
    </row>
    <row r="80" spans="1:9" ht="12.75" customHeight="1" x14ac:dyDescent="0.2">
      <c r="A80" s="286" t="s">
        <v>118</v>
      </c>
      <c r="B80" s="286"/>
      <c r="C80" s="286"/>
      <c r="D80" s="286"/>
      <c r="E80" s="286"/>
      <c r="F80" s="286"/>
      <c r="G80" s="16">
        <v>72</v>
      </c>
      <c r="H80" s="56">
        <v>136815284</v>
      </c>
      <c r="I80" s="56">
        <v>136815284</v>
      </c>
    </row>
    <row r="81" spans="1:9" ht="12.75" customHeight="1" x14ac:dyDescent="0.2">
      <c r="A81" s="286" t="s">
        <v>119</v>
      </c>
      <c r="B81" s="286"/>
      <c r="C81" s="286"/>
      <c r="D81" s="286"/>
      <c r="E81" s="286"/>
      <c r="F81" s="286"/>
      <c r="G81" s="16">
        <v>73</v>
      </c>
      <c r="H81" s="56">
        <v>-124418266</v>
      </c>
      <c r="I81" s="56">
        <v>-124418266</v>
      </c>
    </row>
    <row r="82" spans="1:9" ht="12.75" customHeight="1" x14ac:dyDescent="0.2">
      <c r="A82" s="286" t="s">
        <v>120</v>
      </c>
      <c r="B82" s="286"/>
      <c r="C82" s="286"/>
      <c r="D82" s="286"/>
      <c r="E82" s="286"/>
      <c r="F82" s="286"/>
      <c r="G82" s="16">
        <v>74</v>
      </c>
      <c r="H82" s="56">
        <v>0</v>
      </c>
      <c r="I82" s="56">
        <v>0</v>
      </c>
    </row>
    <row r="83" spans="1:9" ht="12.75" customHeight="1" x14ac:dyDescent="0.2">
      <c r="A83" s="286" t="s">
        <v>121</v>
      </c>
      <c r="B83" s="286"/>
      <c r="C83" s="286"/>
      <c r="D83" s="286"/>
      <c r="E83" s="286"/>
      <c r="F83" s="286"/>
      <c r="G83" s="16">
        <v>75</v>
      </c>
      <c r="H83" s="56">
        <v>2249472</v>
      </c>
      <c r="I83" s="56">
        <v>38533600</v>
      </c>
    </row>
    <row r="84" spans="1:9" ht="12.75" customHeight="1" x14ac:dyDescent="0.2">
      <c r="A84" s="297" t="s">
        <v>122</v>
      </c>
      <c r="B84" s="297"/>
      <c r="C84" s="297"/>
      <c r="D84" s="297"/>
      <c r="E84" s="297"/>
      <c r="F84" s="297"/>
      <c r="G84" s="16">
        <v>76</v>
      </c>
      <c r="H84" s="56">
        <v>0</v>
      </c>
      <c r="I84" s="56">
        <v>0</v>
      </c>
    </row>
    <row r="85" spans="1:9" ht="12.75" customHeight="1" x14ac:dyDescent="0.2">
      <c r="A85" s="298" t="s">
        <v>386</v>
      </c>
      <c r="B85" s="299"/>
      <c r="C85" s="299"/>
      <c r="D85" s="299"/>
      <c r="E85" s="299"/>
      <c r="F85" s="299"/>
      <c r="G85" s="17">
        <v>77</v>
      </c>
      <c r="H85" s="57">
        <f>H86+H87+H88+H89+H90</f>
        <v>81109</v>
      </c>
      <c r="I85" s="57">
        <f>I86+I87+I88+I89+I90</f>
        <v>59111</v>
      </c>
    </row>
    <row r="86" spans="1:9" ht="24.75" customHeight="1" x14ac:dyDescent="0.2">
      <c r="A86" s="286" t="s">
        <v>387</v>
      </c>
      <c r="B86" s="286"/>
      <c r="C86" s="286"/>
      <c r="D86" s="286"/>
      <c r="E86" s="286"/>
      <c r="F86" s="286"/>
      <c r="G86" s="16">
        <v>78</v>
      </c>
      <c r="H86" s="56">
        <v>81109</v>
      </c>
      <c r="I86" s="56">
        <v>59111</v>
      </c>
    </row>
    <row r="87" spans="1:9" ht="12.75" customHeight="1" x14ac:dyDescent="0.2">
      <c r="A87" s="286" t="s">
        <v>123</v>
      </c>
      <c r="B87" s="286"/>
      <c r="C87" s="286"/>
      <c r="D87" s="286"/>
      <c r="E87" s="286"/>
      <c r="F87" s="286"/>
      <c r="G87" s="16">
        <v>79</v>
      </c>
      <c r="H87" s="56">
        <v>0</v>
      </c>
      <c r="I87" s="56">
        <v>0</v>
      </c>
    </row>
    <row r="88" spans="1:9" ht="12.75" customHeight="1" x14ac:dyDescent="0.2">
      <c r="A88" s="286" t="s">
        <v>124</v>
      </c>
      <c r="B88" s="286"/>
      <c r="C88" s="286"/>
      <c r="D88" s="286"/>
      <c r="E88" s="286"/>
      <c r="F88" s="286"/>
      <c r="G88" s="16">
        <v>80</v>
      </c>
      <c r="H88" s="56">
        <v>0</v>
      </c>
      <c r="I88" s="56">
        <v>0</v>
      </c>
    </row>
    <row r="89" spans="1:9" ht="12.75" customHeight="1" x14ac:dyDescent="0.2">
      <c r="A89" s="286" t="s">
        <v>388</v>
      </c>
      <c r="B89" s="286"/>
      <c r="C89" s="286"/>
      <c r="D89" s="286"/>
      <c r="E89" s="286"/>
      <c r="F89" s="286"/>
      <c r="G89" s="16">
        <v>81</v>
      </c>
      <c r="H89" s="56">
        <v>0</v>
      </c>
      <c r="I89" s="56">
        <v>0</v>
      </c>
    </row>
    <row r="90" spans="1:9" ht="25.5" customHeight="1" x14ac:dyDescent="0.2">
      <c r="A90" s="286" t="s">
        <v>389</v>
      </c>
      <c r="B90" s="286"/>
      <c r="C90" s="286"/>
      <c r="D90" s="286"/>
      <c r="E90" s="286"/>
      <c r="F90" s="286"/>
      <c r="G90" s="16">
        <v>82</v>
      </c>
      <c r="H90" s="56">
        <v>0</v>
      </c>
      <c r="I90" s="56">
        <v>0</v>
      </c>
    </row>
    <row r="91" spans="1:9" ht="22.9" customHeight="1" x14ac:dyDescent="0.2">
      <c r="A91" s="298" t="s">
        <v>390</v>
      </c>
      <c r="B91" s="299"/>
      <c r="C91" s="299"/>
      <c r="D91" s="299"/>
      <c r="E91" s="299"/>
      <c r="F91" s="299"/>
      <c r="G91" s="17">
        <v>83</v>
      </c>
      <c r="H91" s="57">
        <f>H92-H93</f>
        <v>538614167</v>
      </c>
      <c r="I91" s="57">
        <f>I92-I93</f>
        <v>701943373</v>
      </c>
    </row>
    <row r="92" spans="1:9" ht="12.75" customHeight="1" x14ac:dyDescent="0.2">
      <c r="A92" s="286" t="s">
        <v>125</v>
      </c>
      <c r="B92" s="286"/>
      <c r="C92" s="286"/>
      <c r="D92" s="286"/>
      <c r="E92" s="286"/>
      <c r="F92" s="286"/>
      <c r="G92" s="16">
        <v>84</v>
      </c>
      <c r="H92" s="56">
        <v>538614167</v>
      </c>
      <c r="I92" s="56">
        <v>701943373</v>
      </c>
    </row>
    <row r="93" spans="1:9" ht="12.75" customHeight="1" x14ac:dyDescent="0.2">
      <c r="A93" s="286" t="s">
        <v>126</v>
      </c>
      <c r="B93" s="286"/>
      <c r="C93" s="286"/>
      <c r="D93" s="286"/>
      <c r="E93" s="286"/>
      <c r="F93" s="286"/>
      <c r="G93" s="16">
        <v>85</v>
      </c>
      <c r="H93" s="56">
        <v>0</v>
      </c>
      <c r="I93" s="56">
        <v>0</v>
      </c>
    </row>
    <row r="94" spans="1:9" ht="12.75" customHeight="1" x14ac:dyDescent="0.2">
      <c r="A94" s="298" t="s">
        <v>391</v>
      </c>
      <c r="B94" s="299"/>
      <c r="C94" s="299"/>
      <c r="D94" s="299"/>
      <c r="E94" s="299"/>
      <c r="F94" s="299"/>
      <c r="G94" s="17">
        <v>86</v>
      </c>
      <c r="H94" s="57">
        <f>H95-H96</f>
        <v>304605806</v>
      </c>
      <c r="I94" s="57">
        <f>I95-I96</f>
        <v>560684341</v>
      </c>
    </row>
    <row r="95" spans="1:9" ht="12.75" customHeight="1" x14ac:dyDescent="0.2">
      <c r="A95" s="286" t="s">
        <v>127</v>
      </c>
      <c r="B95" s="286"/>
      <c r="C95" s="286"/>
      <c r="D95" s="286"/>
      <c r="E95" s="286"/>
      <c r="F95" s="286"/>
      <c r="G95" s="16">
        <v>87</v>
      </c>
      <c r="H95" s="56">
        <v>304605806</v>
      </c>
      <c r="I95" s="56">
        <v>560684341</v>
      </c>
    </row>
    <row r="96" spans="1:9" ht="12.75" customHeight="1" x14ac:dyDescent="0.2">
      <c r="A96" s="286" t="s">
        <v>128</v>
      </c>
      <c r="B96" s="286"/>
      <c r="C96" s="286"/>
      <c r="D96" s="286"/>
      <c r="E96" s="286"/>
      <c r="F96" s="286"/>
      <c r="G96" s="16">
        <v>88</v>
      </c>
      <c r="H96" s="56">
        <v>0</v>
      </c>
      <c r="I96" s="56">
        <v>0</v>
      </c>
    </row>
    <row r="97" spans="1:9" ht="12.75" customHeight="1" x14ac:dyDescent="0.2">
      <c r="A97" s="297" t="s">
        <v>129</v>
      </c>
      <c r="B97" s="297"/>
      <c r="C97" s="297"/>
      <c r="D97" s="297"/>
      <c r="E97" s="297"/>
      <c r="F97" s="297"/>
      <c r="G97" s="16">
        <v>89</v>
      </c>
      <c r="H97" s="56">
        <v>0</v>
      </c>
      <c r="I97" s="56">
        <v>0</v>
      </c>
    </row>
    <row r="98" spans="1:9" ht="12.75" customHeight="1" x14ac:dyDescent="0.2">
      <c r="A98" s="288" t="s">
        <v>392</v>
      </c>
      <c r="B98" s="289"/>
      <c r="C98" s="289"/>
      <c r="D98" s="289"/>
      <c r="E98" s="289"/>
      <c r="F98" s="289"/>
      <c r="G98" s="17">
        <v>90</v>
      </c>
      <c r="H98" s="57">
        <f>SUM(H99:H104)</f>
        <v>134552238</v>
      </c>
      <c r="I98" s="57">
        <f>SUM(I99:I104)</f>
        <v>147878611</v>
      </c>
    </row>
    <row r="99" spans="1:9" ht="25.9" customHeight="1" x14ac:dyDescent="0.2">
      <c r="A99" s="286" t="s">
        <v>130</v>
      </c>
      <c r="B99" s="286"/>
      <c r="C99" s="286"/>
      <c r="D99" s="286"/>
      <c r="E99" s="286"/>
      <c r="F99" s="286"/>
      <c r="G99" s="16">
        <v>91</v>
      </c>
      <c r="H99" s="56">
        <v>24962956</v>
      </c>
      <c r="I99" s="56">
        <v>21600419</v>
      </c>
    </row>
    <row r="100" spans="1:9" ht="12.75" customHeight="1" x14ac:dyDescent="0.2">
      <c r="A100" s="286" t="s">
        <v>131</v>
      </c>
      <c r="B100" s="286"/>
      <c r="C100" s="286"/>
      <c r="D100" s="286"/>
      <c r="E100" s="286"/>
      <c r="F100" s="286"/>
      <c r="G100" s="16">
        <v>92</v>
      </c>
      <c r="H100" s="56">
        <v>0</v>
      </c>
      <c r="I100" s="56">
        <v>0</v>
      </c>
    </row>
    <row r="101" spans="1:9" ht="12.75" customHeight="1" x14ac:dyDescent="0.2">
      <c r="A101" s="286" t="s">
        <v>132</v>
      </c>
      <c r="B101" s="286"/>
      <c r="C101" s="286"/>
      <c r="D101" s="286"/>
      <c r="E101" s="286"/>
      <c r="F101" s="286"/>
      <c r="G101" s="16">
        <v>93</v>
      </c>
      <c r="H101" s="56">
        <v>28843417</v>
      </c>
      <c r="I101" s="56">
        <v>28715050</v>
      </c>
    </row>
    <row r="102" spans="1:9" ht="12.75" customHeight="1" x14ac:dyDescent="0.2">
      <c r="A102" s="286" t="s">
        <v>133</v>
      </c>
      <c r="B102" s="286"/>
      <c r="C102" s="286"/>
      <c r="D102" s="286"/>
      <c r="E102" s="286"/>
      <c r="F102" s="286"/>
      <c r="G102" s="16">
        <v>94</v>
      </c>
      <c r="H102" s="56">
        <v>0</v>
      </c>
      <c r="I102" s="56">
        <v>0</v>
      </c>
    </row>
    <row r="103" spans="1:9" ht="12.75" customHeight="1" x14ac:dyDescent="0.2">
      <c r="A103" s="286" t="s">
        <v>134</v>
      </c>
      <c r="B103" s="286"/>
      <c r="C103" s="286"/>
      <c r="D103" s="286"/>
      <c r="E103" s="286"/>
      <c r="F103" s="286"/>
      <c r="G103" s="16">
        <v>95</v>
      </c>
      <c r="H103" s="56">
        <v>0</v>
      </c>
      <c r="I103" s="56">
        <v>0</v>
      </c>
    </row>
    <row r="104" spans="1:9" ht="12.75" customHeight="1" x14ac:dyDescent="0.2">
      <c r="A104" s="286" t="s">
        <v>135</v>
      </c>
      <c r="B104" s="286"/>
      <c r="C104" s="286"/>
      <c r="D104" s="286"/>
      <c r="E104" s="286"/>
      <c r="F104" s="286"/>
      <c r="G104" s="16">
        <v>96</v>
      </c>
      <c r="H104" s="56">
        <v>80745865</v>
      </c>
      <c r="I104" s="56">
        <v>97563142</v>
      </c>
    </row>
    <row r="105" spans="1:9" ht="12.75" customHeight="1" x14ac:dyDescent="0.2">
      <c r="A105" s="288" t="s">
        <v>393</v>
      </c>
      <c r="B105" s="289"/>
      <c r="C105" s="289"/>
      <c r="D105" s="289"/>
      <c r="E105" s="289"/>
      <c r="F105" s="289"/>
      <c r="G105" s="17">
        <v>97</v>
      </c>
      <c r="H105" s="57">
        <f>SUM(H106:H116)</f>
        <v>2331903180</v>
      </c>
      <c r="I105" s="57">
        <f>SUM(I106:I116)</f>
        <v>1418778030</v>
      </c>
    </row>
    <row r="106" spans="1:9" ht="12.75" customHeight="1" x14ac:dyDescent="0.2">
      <c r="A106" s="286" t="s">
        <v>136</v>
      </c>
      <c r="B106" s="286"/>
      <c r="C106" s="286"/>
      <c r="D106" s="286"/>
      <c r="E106" s="286"/>
      <c r="F106" s="286"/>
      <c r="G106" s="16">
        <v>98</v>
      </c>
      <c r="H106" s="56">
        <v>0</v>
      </c>
      <c r="I106" s="56">
        <v>0</v>
      </c>
    </row>
    <row r="107" spans="1:9" ht="12.75" customHeight="1" x14ac:dyDescent="0.2">
      <c r="A107" s="286" t="s">
        <v>137</v>
      </c>
      <c r="B107" s="286"/>
      <c r="C107" s="286"/>
      <c r="D107" s="286"/>
      <c r="E107" s="286"/>
      <c r="F107" s="286"/>
      <c r="G107" s="16">
        <v>99</v>
      </c>
      <c r="H107" s="56">
        <v>0</v>
      </c>
      <c r="I107" s="56">
        <v>0</v>
      </c>
    </row>
    <row r="108" spans="1:9" ht="24.6" customHeight="1" x14ac:dyDescent="0.2">
      <c r="A108" s="286" t="s">
        <v>138</v>
      </c>
      <c r="B108" s="286"/>
      <c r="C108" s="286"/>
      <c r="D108" s="286"/>
      <c r="E108" s="286"/>
      <c r="F108" s="286"/>
      <c r="G108" s="16">
        <v>100</v>
      </c>
      <c r="H108" s="56">
        <v>0</v>
      </c>
      <c r="I108" s="56">
        <v>0</v>
      </c>
    </row>
    <row r="109" spans="1:9" ht="22.15" customHeight="1" x14ac:dyDescent="0.2">
      <c r="A109" s="286" t="s">
        <v>139</v>
      </c>
      <c r="B109" s="286"/>
      <c r="C109" s="286"/>
      <c r="D109" s="286"/>
      <c r="E109" s="286"/>
      <c r="F109" s="286"/>
      <c r="G109" s="16">
        <v>101</v>
      </c>
      <c r="H109" s="56">
        <v>0</v>
      </c>
      <c r="I109" s="56">
        <v>0</v>
      </c>
    </row>
    <row r="110" spans="1:9" ht="12.75" customHeight="1" x14ac:dyDescent="0.2">
      <c r="A110" s="286" t="s">
        <v>140</v>
      </c>
      <c r="B110" s="286"/>
      <c r="C110" s="286"/>
      <c r="D110" s="286"/>
      <c r="E110" s="286"/>
      <c r="F110" s="286"/>
      <c r="G110" s="16">
        <v>102</v>
      </c>
      <c r="H110" s="56">
        <v>0</v>
      </c>
      <c r="I110" s="56">
        <v>0</v>
      </c>
    </row>
    <row r="111" spans="1:9" ht="12.75" customHeight="1" x14ac:dyDescent="0.2">
      <c r="A111" s="286" t="s">
        <v>141</v>
      </c>
      <c r="B111" s="286"/>
      <c r="C111" s="286"/>
      <c r="D111" s="286"/>
      <c r="E111" s="286"/>
      <c r="F111" s="286"/>
      <c r="G111" s="16">
        <v>103</v>
      </c>
      <c r="H111" s="56">
        <v>2303872723</v>
      </c>
      <c r="I111" s="56">
        <v>1389452135</v>
      </c>
    </row>
    <row r="112" spans="1:9" ht="12.75" customHeight="1" x14ac:dyDescent="0.2">
      <c r="A112" s="286" t="s">
        <v>142</v>
      </c>
      <c r="B112" s="286"/>
      <c r="C112" s="286"/>
      <c r="D112" s="286"/>
      <c r="E112" s="286"/>
      <c r="F112" s="286"/>
      <c r="G112" s="16">
        <v>104</v>
      </c>
      <c r="H112" s="56">
        <v>0</v>
      </c>
      <c r="I112" s="56">
        <v>0</v>
      </c>
    </row>
    <row r="113" spans="1:9" ht="12.75" customHeight="1" x14ac:dyDescent="0.2">
      <c r="A113" s="286" t="s">
        <v>143</v>
      </c>
      <c r="B113" s="286"/>
      <c r="C113" s="286"/>
      <c r="D113" s="286"/>
      <c r="E113" s="286"/>
      <c r="F113" s="286"/>
      <c r="G113" s="16">
        <v>105</v>
      </c>
      <c r="H113" s="56">
        <v>0</v>
      </c>
      <c r="I113" s="56">
        <v>0</v>
      </c>
    </row>
    <row r="114" spans="1:9" ht="12.75" customHeight="1" x14ac:dyDescent="0.2">
      <c r="A114" s="286" t="s">
        <v>144</v>
      </c>
      <c r="B114" s="286"/>
      <c r="C114" s="286"/>
      <c r="D114" s="286"/>
      <c r="E114" s="286"/>
      <c r="F114" s="286"/>
      <c r="G114" s="16">
        <v>106</v>
      </c>
      <c r="H114" s="56">
        <v>0</v>
      </c>
      <c r="I114" s="56">
        <v>0</v>
      </c>
    </row>
    <row r="115" spans="1:9" ht="12.75" customHeight="1" x14ac:dyDescent="0.2">
      <c r="A115" s="286" t="s">
        <v>145</v>
      </c>
      <c r="B115" s="286"/>
      <c r="C115" s="286"/>
      <c r="D115" s="286"/>
      <c r="E115" s="286"/>
      <c r="F115" s="286"/>
      <c r="G115" s="16">
        <v>107</v>
      </c>
      <c r="H115" s="56">
        <v>15575274</v>
      </c>
      <c r="I115" s="56">
        <v>17745142</v>
      </c>
    </row>
    <row r="116" spans="1:9" ht="12.75" customHeight="1" x14ac:dyDescent="0.2">
      <c r="A116" s="286" t="s">
        <v>146</v>
      </c>
      <c r="B116" s="286"/>
      <c r="C116" s="286"/>
      <c r="D116" s="286"/>
      <c r="E116" s="286"/>
      <c r="F116" s="286"/>
      <c r="G116" s="16">
        <v>108</v>
      </c>
      <c r="H116" s="56">
        <v>12455183</v>
      </c>
      <c r="I116" s="56">
        <v>11580753</v>
      </c>
    </row>
    <row r="117" spans="1:9" ht="12.75" customHeight="1" x14ac:dyDescent="0.2">
      <c r="A117" s="288" t="s">
        <v>394</v>
      </c>
      <c r="B117" s="289"/>
      <c r="C117" s="289"/>
      <c r="D117" s="289"/>
      <c r="E117" s="289"/>
      <c r="F117" s="289"/>
      <c r="G117" s="17">
        <v>109</v>
      </c>
      <c r="H117" s="57">
        <f>SUM(H118:H131)</f>
        <v>665431238</v>
      </c>
      <c r="I117" s="57">
        <f>SUM(I118:I131)</f>
        <v>522199157</v>
      </c>
    </row>
    <row r="118" spans="1:9" ht="12.75" customHeight="1" x14ac:dyDescent="0.2">
      <c r="A118" s="286" t="s">
        <v>147</v>
      </c>
      <c r="B118" s="286"/>
      <c r="C118" s="286"/>
      <c r="D118" s="286"/>
      <c r="E118" s="286"/>
      <c r="F118" s="286"/>
      <c r="G118" s="16">
        <v>110</v>
      </c>
      <c r="H118" s="56">
        <v>101669</v>
      </c>
      <c r="I118" s="56">
        <v>221217</v>
      </c>
    </row>
    <row r="119" spans="1:9" ht="12.75" customHeight="1" x14ac:dyDescent="0.2">
      <c r="A119" s="286" t="s">
        <v>148</v>
      </c>
      <c r="B119" s="286"/>
      <c r="C119" s="286"/>
      <c r="D119" s="286"/>
      <c r="E119" s="286"/>
      <c r="F119" s="286"/>
      <c r="G119" s="16">
        <v>111</v>
      </c>
      <c r="H119" s="56">
        <v>0</v>
      </c>
      <c r="I119" s="56">
        <v>0</v>
      </c>
    </row>
    <row r="120" spans="1:9" ht="21.6" customHeight="1" x14ac:dyDescent="0.2">
      <c r="A120" s="286" t="s">
        <v>149</v>
      </c>
      <c r="B120" s="286"/>
      <c r="C120" s="286"/>
      <c r="D120" s="286"/>
      <c r="E120" s="286"/>
      <c r="F120" s="286"/>
      <c r="G120" s="16">
        <v>112</v>
      </c>
      <c r="H120" s="56">
        <v>7389</v>
      </c>
      <c r="I120" s="56">
        <v>18253</v>
      </c>
    </row>
    <row r="121" spans="1:9" ht="25.9" customHeight="1" x14ac:dyDescent="0.2">
      <c r="A121" s="286" t="s">
        <v>150</v>
      </c>
      <c r="B121" s="286"/>
      <c r="C121" s="286"/>
      <c r="D121" s="286"/>
      <c r="E121" s="286"/>
      <c r="F121" s="286"/>
      <c r="G121" s="16">
        <v>113</v>
      </c>
      <c r="H121" s="56">
        <v>0</v>
      </c>
      <c r="I121" s="56">
        <v>0</v>
      </c>
    </row>
    <row r="122" spans="1:9" ht="12.75" customHeight="1" x14ac:dyDescent="0.2">
      <c r="A122" s="286" t="s">
        <v>151</v>
      </c>
      <c r="B122" s="286"/>
      <c r="C122" s="286"/>
      <c r="D122" s="286"/>
      <c r="E122" s="286"/>
      <c r="F122" s="286"/>
      <c r="G122" s="16">
        <v>114</v>
      </c>
      <c r="H122" s="56">
        <v>0</v>
      </c>
      <c r="I122" s="56">
        <v>0</v>
      </c>
    </row>
    <row r="123" spans="1:9" ht="12.75" customHeight="1" x14ac:dyDescent="0.2">
      <c r="A123" s="286" t="s">
        <v>152</v>
      </c>
      <c r="B123" s="286"/>
      <c r="C123" s="286"/>
      <c r="D123" s="286"/>
      <c r="E123" s="286"/>
      <c r="F123" s="286"/>
      <c r="G123" s="16">
        <v>115</v>
      </c>
      <c r="H123" s="56">
        <v>523630896</v>
      </c>
      <c r="I123" s="56">
        <v>385187718</v>
      </c>
    </row>
    <row r="124" spans="1:9" ht="12.75" customHeight="1" x14ac:dyDescent="0.2">
      <c r="A124" s="286" t="s">
        <v>153</v>
      </c>
      <c r="B124" s="286"/>
      <c r="C124" s="286"/>
      <c r="D124" s="286"/>
      <c r="E124" s="286"/>
      <c r="F124" s="286"/>
      <c r="G124" s="16">
        <v>116</v>
      </c>
      <c r="H124" s="56">
        <v>36066605</v>
      </c>
      <c r="I124" s="56">
        <v>28989366</v>
      </c>
    </row>
    <row r="125" spans="1:9" ht="12.75" customHeight="1" x14ac:dyDescent="0.2">
      <c r="A125" s="286" t="s">
        <v>154</v>
      </c>
      <c r="B125" s="286"/>
      <c r="C125" s="286"/>
      <c r="D125" s="286"/>
      <c r="E125" s="286"/>
      <c r="F125" s="286"/>
      <c r="G125" s="16">
        <v>117</v>
      </c>
      <c r="H125" s="56">
        <v>51117222</v>
      </c>
      <c r="I125" s="56">
        <v>58544950</v>
      </c>
    </row>
    <row r="126" spans="1:9" x14ac:dyDescent="0.2">
      <c r="A126" s="286" t="s">
        <v>155</v>
      </c>
      <c r="B126" s="286"/>
      <c r="C126" s="286"/>
      <c r="D126" s="286"/>
      <c r="E126" s="286"/>
      <c r="F126" s="286"/>
      <c r="G126" s="16">
        <v>118</v>
      </c>
      <c r="H126" s="56">
        <v>0</v>
      </c>
      <c r="I126" s="56">
        <v>0</v>
      </c>
    </row>
    <row r="127" spans="1:9" x14ac:dyDescent="0.2">
      <c r="A127" s="286" t="s">
        <v>156</v>
      </c>
      <c r="B127" s="286"/>
      <c r="C127" s="286"/>
      <c r="D127" s="286"/>
      <c r="E127" s="286"/>
      <c r="F127" s="286"/>
      <c r="G127" s="16">
        <v>119</v>
      </c>
      <c r="H127" s="56">
        <v>24804908</v>
      </c>
      <c r="I127" s="56">
        <v>25948438</v>
      </c>
    </row>
    <row r="128" spans="1:9" x14ac:dyDescent="0.2">
      <c r="A128" s="286" t="s">
        <v>157</v>
      </c>
      <c r="B128" s="286"/>
      <c r="C128" s="286"/>
      <c r="D128" s="286"/>
      <c r="E128" s="286"/>
      <c r="F128" s="286"/>
      <c r="G128" s="16">
        <v>120</v>
      </c>
      <c r="H128" s="56">
        <v>14661562</v>
      </c>
      <c r="I128" s="56">
        <v>10515075</v>
      </c>
    </row>
    <row r="129" spans="1:9" x14ac:dyDescent="0.2">
      <c r="A129" s="286" t="s">
        <v>158</v>
      </c>
      <c r="B129" s="286"/>
      <c r="C129" s="286"/>
      <c r="D129" s="286"/>
      <c r="E129" s="286"/>
      <c r="F129" s="286"/>
      <c r="G129" s="16">
        <v>121</v>
      </c>
      <c r="H129" s="56">
        <v>0</v>
      </c>
      <c r="I129" s="56">
        <v>0</v>
      </c>
    </row>
    <row r="130" spans="1:9" x14ac:dyDescent="0.2">
      <c r="A130" s="286" t="s">
        <v>159</v>
      </c>
      <c r="B130" s="286"/>
      <c r="C130" s="286"/>
      <c r="D130" s="286"/>
      <c r="E130" s="286"/>
      <c r="F130" s="286"/>
      <c r="G130" s="16">
        <v>122</v>
      </c>
      <c r="H130" s="56">
        <v>0</v>
      </c>
      <c r="I130" s="56">
        <v>0</v>
      </c>
    </row>
    <row r="131" spans="1:9" x14ac:dyDescent="0.2">
      <c r="A131" s="286" t="s">
        <v>160</v>
      </c>
      <c r="B131" s="286"/>
      <c r="C131" s="286"/>
      <c r="D131" s="286"/>
      <c r="E131" s="286"/>
      <c r="F131" s="286"/>
      <c r="G131" s="16">
        <v>123</v>
      </c>
      <c r="H131" s="56">
        <v>15040987</v>
      </c>
      <c r="I131" s="56">
        <v>12774140</v>
      </c>
    </row>
    <row r="132" spans="1:9" ht="22.15" customHeight="1" x14ac:dyDescent="0.2">
      <c r="A132" s="287" t="s">
        <v>161</v>
      </c>
      <c r="B132" s="287"/>
      <c r="C132" s="287"/>
      <c r="D132" s="287"/>
      <c r="E132" s="287"/>
      <c r="F132" s="287"/>
      <c r="G132" s="16">
        <v>124</v>
      </c>
      <c r="H132" s="56">
        <v>78829556</v>
      </c>
      <c r="I132" s="56">
        <v>59403172</v>
      </c>
    </row>
    <row r="133" spans="1:9" x14ac:dyDescent="0.2">
      <c r="A133" s="288" t="s">
        <v>395</v>
      </c>
      <c r="B133" s="289"/>
      <c r="C133" s="289"/>
      <c r="D133" s="289"/>
      <c r="E133" s="289"/>
      <c r="F133" s="289"/>
      <c r="G133" s="17">
        <v>125</v>
      </c>
      <c r="H133" s="57">
        <f>H75+H98+H105+H117+H132</f>
        <v>5829996618</v>
      </c>
      <c r="I133" s="57">
        <f>I75+I98+I105+I117+I132</f>
        <v>5223209247</v>
      </c>
    </row>
    <row r="134" spans="1:9" x14ac:dyDescent="0.2">
      <c r="A134" s="290" t="s">
        <v>162</v>
      </c>
      <c r="B134" s="290"/>
      <c r="C134" s="290"/>
      <c r="D134" s="290"/>
      <c r="E134" s="290"/>
      <c r="F134" s="290"/>
      <c r="G134" s="19">
        <v>126</v>
      </c>
      <c r="H134" s="58">
        <v>54173148</v>
      </c>
      <c r="I134" s="58">
        <v>54125549</v>
      </c>
    </row>
  </sheetData>
  <sheetProtection algorithmName="SHA-512" hashValue="kvRH8TdSBU3/oGpjVIeGrocPvKdv/rZIuDuzYkWZnVaayMdj4rSR/9pTyg5nVO2T4CgNZH/Eklidr3imFKNWlA==" saltValue="Sy4Uxji7QAisC+vfEyWKEQ=="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97:I97 H75:I75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76:I76 H8:I73 H95:I96 H92:I93 H98:I134"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topLeftCell="A55" zoomScaleNormal="100" zoomScaleSheetLayoutView="110" workbookViewId="0">
      <selection activeCell="K106" sqref="K106"/>
    </sheetView>
  </sheetViews>
  <sheetFormatPr defaultRowHeight="12.75" x14ac:dyDescent="0.2"/>
  <cols>
    <col min="1" max="7" width="9.140625" style="11"/>
    <col min="8" max="9" width="19.42578125" style="53"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360" t="s">
        <v>163</v>
      </c>
      <c r="B1" s="312"/>
      <c r="C1" s="312"/>
      <c r="D1" s="312"/>
      <c r="E1" s="312"/>
      <c r="F1" s="312"/>
      <c r="G1" s="312"/>
      <c r="H1" s="312"/>
      <c r="I1" s="312"/>
    </row>
    <row r="2" spans="1:9" x14ac:dyDescent="0.2">
      <c r="A2" s="359" t="s">
        <v>518</v>
      </c>
      <c r="B2" s="314"/>
      <c r="C2" s="314"/>
      <c r="D2" s="314"/>
      <c r="E2" s="314"/>
      <c r="F2" s="314"/>
      <c r="G2" s="314"/>
      <c r="H2" s="314"/>
      <c r="I2" s="314"/>
    </row>
    <row r="3" spans="1:9" x14ac:dyDescent="0.2">
      <c r="A3" s="348" t="s">
        <v>164</v>
      </c>
      <c r="B3" s="349"/>
      <c r="C3" s="349"/>
      <c r="D3" s="349"/>
      <c r="E3" s="349"/>
      <c r="F3" s="349"/>
      <c r="G3" s="349"/>
      <c r="H3" s="349"/>
      <c r="I3" s="349"/>
    </row>
    <row r="4" spans="1:9" x14ac:dyDescent="0.2">
      <c r="A4" s="358" t="s">
        <v>519</v>
      </c>
      <c r="B4" s="321"/>
      <c r="C4" s="321"/>
      <c r="D4" s="321"/>
      <c r="E4" s="321"/>
      <c r="F4" s="321"/>
      <c r="G4" s="321"/>
      <c r="H4" s="321"/>
      <c r="I4" s="322"/>
    </row>
    <row r="5" spans="1:9" ht="24" thickBot="1" x14ac:dyDescent="0.25">
      <c r="A5" s="356" t="s">
        <v>165</v>
      </c>
      <c r="B5" s="327"/>
      <c r="C5" s="327"/>
      <c r="D5" s="327"/>
      <c r="E5" s="327"/>
      <c r="F5" s="328"/>
      <c r="G5" s="12" t="s">
        <v>166</v>
      </c>
      <c r="H5" s="44" t="s">
        <v>167</v>
      </c>
      <c r="I5" s="44" t="s">
        <v>168</v>
      </c>
    </row>
    <row r="6" spans="1:9" x14ac:dyDescent="0.2">
      <c r="A6" s="357">
        <v>1</v>
      </c>
      <c r="B6" s="324"/>
      <c r="C6" s="324"/>
      <c r="D6" s="324"/>
      <c r="E6" s="324"/>
      <c r="F6" s="325"/>
      <c r="G6" s="14">
        <v>2</v>
      </c>
      <c r="H6" s="20">
        <v>3</v>
      </c>
      <c r="I6" s="20">
        <v>4</v>
      </c>
    </row>
    <row r="7" spans="1:9" x14ac:dyDescent="0.2">
      <c r="A7" s="354" t="s">
        <v>465</v>
      </c>
      <c r="B7" s="355"/>
      <c r="C7" s="355"/>
      <c r="D7" s="355"/>
      <c r="E7" s="355"/>
      <c r="F7" s="355"/>
      <c r="G7" s="24">
        <v>1</v>
      </c>
      <c r="H7" s="61">
        <f>SUM(H8:H12)</f>
        <v>1670374528</v>
      </c>
      <c r="I7" s="61">
        <f>SUM(I8:I12)</f>
        <v>2424408191</v>
      </c>
    </row>
    <row r="8" spans="1:9" x14ac:dyDescent="0.2">
      <c r="A8" s="286" t="s">
        <v>169</v>
      </c>
      <c r="B8" s="286"/>
      <c r="C8" s="286"/>
      <c r="D8" s="286"/>
      <c r="E8" s="286"/>
      <c r="F8" s="286"/>
      <c r="G8" s="16">
        <v>2</v>
      </c>
      <c r="H8" s="56">
        <v>31631791</v>
      </c>
      <c r="I8" s="56">
        <v>80615533</v>
      </c>
    </row>
    <row r="9" spans="1:9" x14ac:dyDescent="0.2">
      <c r="A9" s="286" t="s">
        <v>170</v>
      </c>
      <c r="B9" s="286"/>
      <c r="C9" s="286"/>
      <c r="D9" s="286"/>
      <c r="E9" s="286"/>
      <c r="F9" s="286"/>
      <c r="G9" s="16">
        <v>3</v>
      </c>
      <c r="H9" s="56">
        <v>1329300465</v>
      </c>
      <c r="I9" s="56">
        <v>1836670630</v>
      </c>
    </row>
    <row r="10" spans="1:9" x14ac:dyDescent="0.2">
      <c r="A10" s="286" t="s">
        <v>171</v>
      </c>
      <c r="B10" s="286"/>
      <c r="C10" s="286"/>
      <c r="D10" s="286"/>
      <c r="E10" s="286"/>
      <c r="F10" s="286"/>
      <c r="G10" s="16">
        <v>4</v>
      </c>
      <c r="H10" s="56">
        <v>233998</v>
      </c>
      <c r="I10" s="56">
        <v>405167</v>
      </c>
    </row>
    <row r="11" spans="1:9" x14ac:dyDescent="0.2">
      <c r="A11" s="286" t="s">
        <v>172</v>
      </c>
      <c r="B11" s="286"/>
      <c r="C11" s="286"/>
      <c r="D11" s="286"/>
      <c r="E11" s="286"/>
      <c r="F11" s="286"/>
      <c r="G11" s="16">
        <v>5</v>
      </c>
      <c r="H11" s="56">
        <v>281037544</v>
      </c>
      <c r="I11" s="56">
        <v>474455043</v>
      </c>
    </row>
    <row r="12" spans="1:9" x14ac:dyDescent="0.2">
      <c r="A12" s="286" t="s">
        <v>173</v>
      </c>
      <c r="B12" s="286"/>
      <c r="C12" s="286"/>
      <c r="D12" s="286"/>
      <c r="E12" s="286"/>
      <c r="F12" s="286"/>
      <c r="G12" s="16">
        <v>6</v>
      </c>
      <c r="H12" s="56">
        <v>28170730</v>
      </c>
      <c r="I12" s="56">
        <v>32261818</v>
      </c>
    </row>
    <row r="13" spans="1:9" ht="22.15" customHeight="1" x14ac:dyDescent="0.2">
      <c r="A13" s="288" t="s">
        <v>466</v>
      </c>
      <c r="B13" s="289"/>
      <c r="C13" s="289"/>
      <c r="D13" s="289"/>
      <c r="E13" s="289"/>
      <c r="F13" s="289"/>
      <c r="G13" s="17">
        <v>7</v>
      </c>
      <c r="H13" s="57">
        <f>H14+H15+H19+H23+H24+H25+H28+H35</f>
        <v>1255329580</v>
      </c>
      <c r="I13" s="57">
        <f>I14+I15+I19+I23+I24+I25+I28+I35</f>
        <v>1766000713</v>
      </c>
    </row>
    <row r="14" spans="1:9" x14ac:dyDescent="0.2">
      <c r="A14" s="286" t="s">
        <v>174</v>
      </c>
      <c r="B14" s="286"/>
      <c r="C14" s="286"/>
      <c r="D14" s="286"/>
      <c r="E14" s="286"/>
      <c r="F14" s="286"/>
      <c r="G14" s="16">
        <v>8</v>
      </c>
      <c r="H14" s="56">
        <v>0</v>
      </c>
      <c r="I14" s="56">
        <v>0</v>
      </c>
    </row>
    <row r="15" spans="1:9" x14ac:dyDescent="0.2">
      <c r="A15" s="347" t="s">
        <v>467</v>
      </c>
      <c r="B15" s="347"/>
      <c r="C15" s="347"/>
      <c r="D15" s="347"/>
      <c r="E15" s="347"/>
      <c r="F15" s="347"/>
      <c r="G15" s="17">
        <v>9</v>
      </c>
      <c r="H15" s="57">
        <f>SUM(H16:H18)</f>
        <v>396119584</v>
      </c>
      <c r="I15" s="57">
        <f>SUM(I16:I18)</f>
        <v>627288999</v>
      </c>
    </row>
    <row r="16" spans="1:9" x14ac:dyDescent="0.2">
      <c r="A16" s="346" t="s">
        <v>175</v>
      </c>
      <c r="B16" s="346"/>
      <c r="C16" s="346"/>
      <c r="D16" s="346"/>
      <c r="E16" s="346"/>
      <c r="F16" s="346"/>
      <c r="G16" s="16">
        <v>10</v>
      </c>
      <c r="H16" s="56">
        <v>211804737</v>
      </c>
      <c r="I16" s="56">
        <v>380236141</v>
      </c>
    </row>
    <row r="17" spans="1:9" x14ac:dyDescent="0.2">
      <c r="A17" s="346" t="s">
        <v>176</v>
      </c>
      <c r="B17" s="346"/>
      <c r="C17" s="346"/>
      <c r="D17" s="346"/>
      <c r="E17" s="346"/>
      <c r="F17" s="346"/>
      <c r="G17" s="16">
        <v>11</v>
      </c>
      <c r="H17" s="56">
        <v>10230447</v>
      </c>
      <c r="I17" s="56">
        <v>17888287</v>
      </c>
    </row>
    <row r="18" spans="1:9" x14ac:dyDescent="0.2">
      <c r="A18" s="346" t="s">
        <v>177</v>
      </c>
      <c r="B18" s="346"/>
      <c r="C18" s="346"/>
      <c r="D18" s="346"/>
      <c r="E18" s="346"/>
      <c r="F18" s="346"/>
      <c r="G18" s="16">
        <v>12</v>
      </c>
      <c r="H18" s="56">
        <v>174084400</v>
      </c>
      <c r="I18" s="56">
        <v>229164571</v>
      </c>
    </row>
    <row r="19" spans="1:9" x14ac:dyDescent="0.2">
      <c r="A19" s="347" t="s">
        <v>468</v>
      </c>
      <c r="B19" s="347"/>
      <c r="C19" s="347"/>
      <c r="D19" s="347"/>
      <c r="E19" s="347"/>
      <c r="F19" s="347"/>
      <c r="G19" s="17">
        <v>13</v>
      </c>
      <c r="H19" s="57">
        <f>SUM(H20:H22)</f>
        <v>301251199</v>
      </c>
      <c r="I19" s="57">
        <f>SUM(I20:I22)</f>
        <v>557626443</v>
      </c>
    </row>
    <row r="20" spans="1:9" x14ac:dyDescent="0.2">
      <c r="A20" s="346" t="s">
        <v>178</v>
      </c>
      <c r="B20" s="346"/>
      <c r="C20" s="346"/>
      <c r="D20" s="346"/>
      <c r="E20" s="346"/>
      <c r="F20" s="346"/>
      <c r="G20" s="16">
        <v>14</v>
      </c>
      <c r="H20" s="56">
        <v>185544244</v>
      </c>
      <c r="I20" s="56">
        <v>361680797</v>
      </c>
    </row>
    <row r="21" spans="1:9" x14ac:dyDescent="0.2">
      <c r="A21" s="346" t="s">
        <v>179</v>
      </c>
      <c r="B21" s="346"/>
      <c r="C21" s="346"/>
      <c r="D21" s="346"/>
      <c r="E21" s="346"/>
      <c r="F21" s="346"/>
      <c r="G21" s="16">
        <v>15</v>
      </c>
      <c r="H21" s="56">
        <v>76418573</v>
      </c>
      <c r="I21" s="56">
        <v>129990926</v>
      </c>
    </row>
    <row r="22" spans="1:9" x14ac:dyDescent="0.2">
      <c r="A22" s="346" t="s">
        <v>180</v>
      </c>
      <c r="B22" s="346"/>
      <c r="C22" s="346"/>
      <c r="D22" s="346"/>
      <c r="E22" s="346"/>
      <c r="F22" s="346"/>
      <c r="G22" s="16">
        <v>16</v>
      </c>
      <c r="H22" s="56">
        <v>39288382</v>
      </c>
      <c r="I22" s="56">
        <v>65954720</v>
      </c>
    </row>
    <row r="23" spans="1:9" x14ac:dyDescent="0.2">
      <c r="A23" s="286" t="s">
        <v>181</v>
      </c>
      <c r="B23" s="286"/>
      <c r="C23" s="286"/>
      <c r="D23" s="286"/>
      <c r="E23" s="286"/>
      <c r="F23" s="286"/>
      <c r="G23" s="16">
        <v>17</v>
      </c>
      <c r="H23" s="56">
        <v>397597196</v>
      </c>
      <c r="I23" s="56">
        <v>369413354</v>
      </c>
    </row>
    <row r="24" spans="1:9" x14ac:dyDescent="0.2">
      <c r="A24" s="286" t="s">
        <v>182</v>
      </c>
      <c r="B24" s="286"/>
      <c r="C24" s="286"/>
      <c r="D24" s="286"/>
      <c r="E24" s="286"/>
      <c r="F24" s="286"/>
      <c r="G24" s="16">
        <v>18</v>
      </c>
      <c r="H24" s="56">
        <v>113160696</v>
      </c>
      <c r="I24" s="56">
        <v>185195783</v>
      </c>
    </row>
    <row r="25" spans="1:9" x14ac:dyDescent="0.2">
      <c r="A25" s="347" t="s">
        <v>469</v>
      </c>
      <c r="B25" s="347"/>
      <c r="C25" s="347"/>
      <c r="D25" s="347"/>
      <c r="E25" s="347"/>
      <c r="F25" s="347"/>
      <c r="G25" s="17">
        <v>19</v>
      </c>
      <c r="H25" s="57">
        <f>H26+H27</f>
        <v>1646054</v>
      </c>
      <c r="I25" s="57">
        <f>I26+I27</f>
        <v>247576</v>
      </c>
    </row>
    <row r="26" spans="1:9" x14ac:dyDescent="0.2">
      <c r="A26" s="346" t="s">
        <v>183</v>
      </c>
      <c r="B26" s="346"/>
      <c r="C26" s="346"/>
      <c r="D26" s="346"/>
      <c r="E26" s="346"/>
      <c r="F26" s="346"/>
      <c r="G26" s="16">
        <v>20</v>
      </c>
      <c r="H26" s="56">
        <v>0</v>
      </c>
      <c r="I26" s="56">
        <v>0</v>
      </c>
    </row>
    <row r="27" spans="1:9" x14ac:dyDescent="0.2">
      <c r="A27" s="346" t="s">
        <v>184</v>
      </c>
      <c r="B27" s="346"/>
      <c r="C27" s="346"/>
      <c r="D27" s="346"/>
      <c r="E27" s="346"/>
      <c r="F27" s="346"/>
      <c r="G27" s="16">
        <v>21</v>
      </c>
      <c r="H27" s="56">
        <v>1646054</v>
      </c>
      <c r="I27" s="56">
        <v>247576</v>
      </c>
    </row>
    <row r="28" spans="1:9" x14ac:dyDescent="0.2">
      <c r="A28" s="347" t="s">
        <v>470</v>
      </c>
      <c r="B28" s="347"/>
      <c r="C28" s="347"/>
      <c r="D28" s="347"/>
      <c r="E28" s="347"/>
      <c r="F28" s="347"/>
      <c r="G28" s="17">
        <v>22</v>
      </c>
      <c r="H28" s="57">
        <f>SUM(H29:H34)</f>
        <v>36609347</v>
      </c>
      <c r="I28" s="57">
        <f>SUM(I29:I34)</f>
        <v>18815525</v>
      </c>
    </row>
    <row r="29" spans="1:9" x14ac:dyDescent="0.2">
      <c r="A29" s="346" t="s">
        <v>185</v>
      </c>
      <c r="B29" s="346"/>
      <c r="C29" s="346"/>
      <c r="D29" s="346"/>
      <c r="E29" s="346"/>
      <c r="F29" s="346"/>
      <c r="G29" s="16">
        <v>23</v>
      </c>
      <c r="H29" s="56">
        <v>9293175</v>
      </c>
      <c r="I29" s="56">
        <v>2929400</v>
      </c>
    </row>
    <row r="30" spans="1:9" x14ac:dyDescent="0.2">
      <c r="A30" s="346" t="s">
        <v>186</v>
      </c>
      <c r="B30" s="346"/>
      <c r="C30" s="346"/>
      <c r="D30" s="346"/>
      <c r="E30" s="346"/>
      <c r="F30" s="346"/>
      <c r="G30" s="16">
        <v>24</v>
      </c>
      <c r="H30" s="56">
        <v>0</v>
      </c>
      <c r="I30" s="56">
        <v>0</v>
      </c>
    </row>
    <row r="31" spans="1:9" x14ac:dyDescent="0.2">
      <c r="A31" s="346" t="s">
        <v>187</v>
      </c>
      <c r="B31" s="346"/>
      <c r="C31" s="346"/>
      <c r="D31" s="346"/>
      <c r="E31" s="346"/>
      <c r="F31" s="346"/>
      <c r="G31" s="16">
        <v>25</v>
      </c>
      <c r="H31" s="56">
        <v>2487712</v>
      </c>
      <c r="I31" s="56">
        <v>989049</v>
      </c>
    </row>
    <row r="32" spans="1:9" x14ac:dyDescent="0.2">
      <c r="A32" s="346" t="s">
        <v>188</v>
      </c>
      <c r="B32" s="346"/>
      <c r="C32" s="346"/>
      <c r="D32" s="346"/>
      <c r="E32" s="346"/>
      <c r="F32" s="346"/>
      <c r="G32" s="16">
        <v>26</v>
      </c>
      <c r="H32" s="56">
        <v>0</v>
      </c>
      <c r="I32" s="56">
        <v>0</v>
      </c>
    </row>
    <row r="33" spans="1:9" x14ac:dyDescent="0.2">
      <c r="A33" s="346" t="s">
        <v>189</v>
      </c>
      <c r="B33" s="346"/>
      <c r="C33" s="346"/>
      <c r="D33" s="346"/>
      <c r="E33" s="346"/>
      <c r="F33" s="346"/>
      <c r="G33" s="16">
        <v>27</v>
      </c>
      <c r="H33" s="56">
        <v>0</v>
      </c>
      <c r="I33" s="56">
        <v>0</v>
      </c>
    </row>
    <row r="34" spans="1:9" x14ac:dyDescent="0.2">
      <c r="A34" s="346" t="s">
        <v>190</v>
      </c>
      <c r="B34" s="346"/>
      <c r="C34" s="346"/>
      <c r="D34" s="346"/>
      <c r="E34" s="346"/>
      <c r="F34" s="346"/>
      <c r="G34" s="16">
        <v>28</v>
      </c>
      <c r="H34" s="56">
        <v>24828460</v>
      </c>
      <c r="I34" s="56">
        <v>14897076</v>
      </c>
    </row>
    <row r="35" spans="1:9" x14ac:dyDescent="0.2">
      <c r="A35" s="286" t="s">
        <v>191</v>
      </c>
      <c r="B35" s="286"/>
      <c r="C35" s="286"/>
      <c r="D35" s="286"/>
      <c r="E35" s="286"/>
      <c r="F35" s="286"/>
      <c r="G35" s="16">
        <v>29</v>
      </c>
      <c r="H35" s="56">
        <v>8945504</v>
      </c>
      <c r="I35" s="56">
        <v>7413033</v>
      </c>
    </row>
    <row r="36" spans="1:9" x14ac:dyDescent="0.2">
      <c r="A36" s="288" t="s">
        <v>471</v>
      </c>
      <c r="B36" s="289"/>
      <c r="C36" s="289"/>
      <c r="D36" s="289"/>
      <c r="E36" s="289"/>
      <c r="F36" s="289"/>
      <c r="G36" s="17">
        <v>30</v>
      </c>
      <c r="H36" s="57">
        <f>SUM(H37:H46)</f>
        <v>21059327</v>
      </c>
      <c r="I36" s="57">
        <f>SUM(I37:I46)</f>
        <v>70947352</v>
      </c>
    </row>
    <row r="37" spans="1:9" ht="27.6" customHeight="1" x14ac:dyDescent="0.2">
      <c r="A37" s="286" t="s">
        <v>192</v>
      </c>
      <c r="B37" s="286"/>
      <c r="C37" s="286"/>
      <c r="D37" s="286"/>
      <c r="E37" s="286"/>
      <c r="F37" s="286"/>
      <c r="G37" s="16">
        <v>31</v>
      </c>
      <c r="H37" s="56">
        <v>0</v>
      </c>
      <c r="I37" s="56">
        <v>36831102</v>
      </c>
    </row>
    <row r="38" spans="1:9" ht="25.15" customHeight="1" x14ac:dyDescent="0.2">
      <c r="A38" s="286" t="s">
        <v>193</v>
      </c>
      <c r="B38" s="286"/>
      <c r="C38" s="286"/>
      <c r="D38" s="286"/>
      <c r="E38" s="286"/>
      <c r="F38" s="286"/>
      <c r="G38" s="16">
        <v>32</v>
      </c>
      <c r="H38" s="56">
        <v>0</v>
      </c>
      <c r="I38" s="56">
        <v>0</v>
      </c>
    </row>
    <row r="39" spans="1:9" ht="28.15" customHeight="1" x14ac:dyDescent="0.2">
      <c r="A39" s="286" t="s">
        <v>194</v>
      </c>
      <c r="B39" s="286"/>
      <c r="C39" s="286"/>
      <c r="D39" s="286"/>
      <c r="E39" s="286"/>
      <c r="F39" s="286"/>
      <c r="G39" s="16">
        <v>33</v>
      </c>
      <c r="H39" s="56">
        <v>0</v>
      </c>
      <c r="I39" s="56">
        <v>0</v>
      </c>
    </row>
    <row r="40" spans="1:9" ht="28.15" customHeight="1" x14ac:dyDescent="0.2">
      <c r="A40" s="286" t="s">
        <v>195</v>
      </c>
      <c r="B40" s="286"/>
      <c r="C40" s="286"/>
      <c r="D40" s="286"/>
      <c r="E40" s="286"/>
      <c r="F40" s="286"/>
      <c r="G40" s="16">
        <v>34</v>
      </c>
      <c r="H40" s="56">
        <v>0</v>
      </c>
      <c r="I40" s="56">
        <v>0</v>
      </c>
    </row>
    <row r="41" spans="1:9" ht="22.9" customHeight="1" x14ac:dyDescent="0.2">
      <c r="A41" s="286" t="s">
        <v>196</v>
      </c>
      <c r="B41" s="286"/>
      <c r="C41" s="286"/>
      <c r="D41" s="286"/>
      <c r="E41" s="286"/>
      <c r="F41" s="286"/>
      <c r="G41" s="16">
        <v>35</v>
      </c>
      <c r="H41" s="56">
        <v>0</v>
      </c>
      <c r="I41" s="56">
        <v>1424210</v>
      </c>
    </row>
    <row r="42" spans="1:9" x14ac:dyDescent="0.2">
      <c r="A42" s="286" t="s">
        <v>197</v>
      </c>
      <c r="B42" s="286"/>
      <c r="C42" s="286"/>
      <c r="D42" s="286"/>
      <c r="E42" s="286"/>
      <c r="F42" s="286"/>
      <c r="G42" s="16">
        <v>36</v>
      </c>
      <c r="H42" s="56">
        <v>0</v>
      </c>
      <c r="I42" s="56">
        <v>0</v>
      </c>
    </row>
    <row r="43" spans="1:9" x14ac:dyDescent="0.2">
      <c r="A43" s="286" t="s">
        <v>198</v>
      </c>
      <c r="B43" s="286"/>
      <c r="C43" s="286"/>
      <c r="D43" s="286"/>
      <c r="E43" s="286"/>
      <c r="F43" s="286"/>
      <c r="G43" s="16">
        <v>37</v>
      </c>
      <c r="H43" s="56">
        <v>291847</v>
      </c>
      <c r="I43" s="56">
        <v>231926</v>
      </c>
    </row>
    <row r="44" spans="1:9" x14ac:dyDescent="0.2">
      <c r="A44" s="286" t="s">
        <v>199</v>
      </c>
      <c r="B44" s="286"/>
      <c r="C44" s="286"/>
      <c r="D44" s="286"/>
      <c r="E44" s="286"/>
      <c r="F44" s="286"/>
      <c r="G44" s="16">
        <v>38</v>
      </c>
      <c r="H44" s="56">
        <v>10791830</v>
      </c>
      <c r="I44" s="56">
        <v>4438307</v>
      </c>
    </row>
    <row r="45" spans="1:9" x14ac:dyDescent="0.2">
      <c r="A45" s="286" t="s">
        <v>200</v>
      </c>
      <c r="B45" s="286"/>
      <c r="C45" s="286"/>
      <c r="D45" s="286"/>
      <c r="E45" s="286"/>
      <c r="F45" s="286"/>
      <c r="G45" s="16">
        <v>39</v>
      </c>
      <c r="H45" s="56">
        <v>4503562</v>
      </c>
      <c r="I45" s="56">
        <v>22967126</v>
      </c>
    </row>
    <row r="46" spans="1:9" x14ac:dyDescent="0.2">
      <c r="A46" s="286" t="s">
        <v>201</v>
      </c>
      <c r="B46" s="286"/>
      <c r="C46" s="286"/>
      <c r="D46" s="286"/>
      <c r="E46" s="286"/>
      <c r="F46" s="286"/>
      <c r="G46" s="16">
        <v>40</v>
      </c>
      <c r="H46" s="56">
        <v>5472088</v>
      </c>
      <c r="I46" s="56">
        <v>5054681</v>
      </c>
    </row>
    <row r="47" spans="1:9" x14ac:dyDescent="0.2">
      <c r="A47" s="288" t="s">
        <v>472</v>
      </c>
      <c r="B47" s="289"/>
      <c r="C47" s="289"/>
      <c r="D47" s="289"/>
      <c r="E47" s="289"/>
      <c r="F47" s="289"/>
      <c r="G47" s="17">
        <v>41</v>
      </c>
      <c r="H47" s="57">
        <f>SUM(H48:H54)</f>
        <v>64980124</v>
      </c>
      <c r="I47" s="57">
        <f>SUM(I48:I54)</f>
        <v>57075448</v>
      </c>
    </row>
    <row r="48" spans="1:9" ht="23.45" customHeight="1" x14ac:dyDescent="0.2">
      <c r="A48" s="286" t="s">
        <v>202</v>
      </c>
      <c r="B48" s="286"/>
      <c r="C48" s="286"/>
      <c r="D48" s="286"/>
      <c r="E48" s="286"/>
      <c r="F48" s="286"/>
      <c r="G48" s="16">
        <v>42</v>
      </c>
      <c r="H48" s="56">
        <v>0</v>
      </c>
      <c r="I48" s="56">
        <v>0</v>
      </c>
    </row>
    <row r="49" spans="1:9" ht="22.15" customHeight="1" x14ac:dyDescent="0.2">
      <c r="A49" s="344" t="s">
        <v>203</v>
      </c>
      <c r="B49" s="344"/>
      <c r="C49" s="344"/>
      <c r="D49" s="344"/>
      <c r="E49" s="344"/>
      <c r="F49" s="344"/>
      <c r="G49" s="16">
        <v>43</v>
      </c>
      <c r="H49" s="56">
        <v>0</v>
      </c>
      <c r="I49" s="56">
        <v>0</v>
      </c>
    </row>
    <row r="50" spans="1:9" x14ac:dyDescent="0.2">
      <c r="A50" s="344" t="s">
        <v>204</v>
      </c>
      <c r="B50" s="344"/>
      <c r="C50" s="344"/>
      <c r="D50" s="344"/>
      <c r="E50" s="344"/>
      <c r="F50" s="344"/>
      <c r="G50" s="16">
        <v>44</v>
      </c>
      <c r="H50" s="56">
        <v>60092169</v>
      </c>
      <c r="I50" s="56">
        <v>43515369</v>
      </c>
    </row>
    <row r="51" spans="1:9" x14ac:dyDescent="0.2">
      <c r="A51" s="344" t="s">
        <v>205</v>
      </c>
      <c r="B51" s="344"/>
      <c r="C51" s="344"/>
      <c r="D51" s="344"/>
      <c r="E51" s="344"/>
      <c r="F51" s="344"/>
      <c r="G51" s="16">
        <v>45</v>
      </c>
      <c r="H51" s="56">
        <v>0</v>
      </c>
      <c r="I51" s="56">
        <v>6222081</v>
      </c>
    </row>
    <row r="52" spans="1:9" x14ac:dyDescent="0.2">
      <c r="A52" s="344" t="s">
        <v>206</v>
      </c>
      <c r="B52" s="344"/>
      <c r="C52" s="344"/>
      <c r="D52" s="344"/>
      <c r="E52" s="344"/>
      <c r="F52" s="344"/>
      <c r="G52" s="16">
        <v>46</v>
      </c>
      <c r="H52" s="56">
        <v>0</v>
      </c>
      <c r="I52" s="56">
        <v>0</v>
      </c>
    </row>
    <row r="53" spans="1:9" x14ac:dyDescent="0.2">
      <c r="A53" s="344" t="s">
        <v>207</v>
      </c>
      <c r="B53" s="344"/>
      <c r="C53" s="344"/>
      <c r="D53" s="344"/>
      <c r="E53" s="344"/>
      <c r="F53" s="344"/>
      <c r="G53" s="16">
        <v>47</v>
      </c>
      <c r="H53" s="56">
        <v>0</v>
      </c>
      <c r="I53" s="56">
        <v>0</v>
      </c>
    </row>
    <row r="54" spans="1:9" x14ac:dyDescent="0.2">
      <c r="A54" s="344" t="s">
        <v>208</v>
      </c>
      <c r="B54" s="344"/>
      <c r="C54" s="344"/>
      <c r="D54" s="344"/>
      <c r="E54" s="344"/>
      <c r="F54" s="344"/>
      <c r="G54" s="16">
        <v>48</v>
      </c>
      <c r="H54" s="56">
        <v>4887955</v>
      </c>
      <c r="I54" s="56">
        <v>7337998</v>
      </c>
    </row>
    <row r="55" spans="1:9" ht="30.6" customHeight="1" x14ac:dyDescent="0.2">
      <c r="A55" s="287" t="s">
        <v>209</v>
      </c>
      <c r="B55" s="287"/>
      <c r="C55" s="287"/>
      <c r="D55" s="287"/>
      <c r="E55" s="287"/>
      <c r="F55" s="287"/>
      <c r="G55" s="16">
        <v>49</v>
      </c>
      <c r="H55" s="56">
        <v>0</v>
      </c>
      <c r="I55" s="56">
        <v>0</v>
      </c>
    </row>
    <row r="56" spans="1:9" x14ac:dyDescent="0.2">
      <c r="A56" s="287" t="s">
        <v>210</v>
      </c>
      <c r="B56" s="287"/>
      <c r="C56" s="287"/>
      <c r="D56" s="287"/>
      <c r="E56" s="287"/>
      <c r="F56" s="287"/>
      <c r="G56" s="16">
        <v>50</v>
      </c>
      <c r="H56" s="56">
        <v>0</v>
      </c>
      <c r="I56" s="56">
        <v>0</v>
      </c>
    </row>
    <row r="57" spans="1:9" ht="28.9" customHeight="1" x14ac:dyDescent="0.2">
      <c r="A57" s="287" t="s">
        <v>211</v>
      </c>
      <c r="B57" s="287"/>
      <c r="C57" s="287"/>
      <c r="D57" s="287"/>
      <c r="E57" s="287"/>
      <c r="F57" s="287"/>
      <c r="G57" s="16">
        <v>51</v>
      </c>
      <c r="H57" s="56">
        <v>0</v>
      </c>
      <c r="I57" s="56">
        <v>0</v>
      </c>
    </row>
    <row r="58" spans="1:9" x14ac:dyDescent="0.2">
      <c r="A58" s="287" t="s">
        <v>212</v>
      </c>
      <c r="B58" s="287"/>
      <c r="C58" s="287"/>
      <c r="D58" s="287"/>
      <c r="E58" s="287"/>
      <c r="F58" s="287"/>
      <c r="G58" s="16">
        <v>52</v>
      </c>
      <c r="H58" s="56">
        <v>0</v>
      </c>
      <c r="I58" s="56">
        <v>0</v>
      </c>
    </row>
    <row r="59" spans="1:9" x14ac:dyDescent="0.2">
      <c r="A59" s="288" t="s">
        <v>473</v>
      </c>
      <c r="B59" s="289"/>
      <c r="C59" s="289"/>
      <c r="D59" s="289"/>
      <c r="E59" s="289"/>
      <c r="F59" s="289"/>
      <c r="G59" s="17">
        <v>53</v>
      </c>
      <c r="H59" s="57">
        <f>H7+H36+H55+H56</f>
        <v>1691433855</v>
      </c>
      <c r="I59" s="57">
        <f>I7+I36+I55+I56</f>
        <v>2495355543</v>
      </c>
    </row>
    <row r="60" spans="1:9" x14ac:dyDescent="0.2">
      <c r="A60" s="288" t="s">
        <v>474</v>
      </c>
      <c r="B60" s="289"/>
      <c r="C60" s="289"/>
      <c r="D60" s="289"/>
      <c r="E60" s="289"/>
      <c r="F60" s="289"/>
      <c r="G60" s="17">
        <v>54</v>
      </c>
      <c r="H60" s="57">
        <f>H13+H47+H57+H58</f>
        <v>1320309704</v>
      </c>
      <c r="I60" s="57">
        <f>I13+I47+I57+I58</f>
        <v>1823076161</v>
      </c>
    </row>
    <row r="61" spans="1:9" x14ac:dyDescent="0.2">
      <c r="A61" s="288" t="s">
        <v>475</v>
      </c>
      <c r="B61" s="289"/>
      <c r="C61" s="289"/>
      <c r="D61" s="289"/>
      <c r="E61" s="289"/>
      <c r="F61" s="289"/>
      <c r="G61" s="17">
        <v>55</v>
      </c>
      <c r="H61" s="57">
        <f>H59-H60</f>
        <v>371124151</v>
      </c>
      <c r="I61" s="57">
        <f>I59-I60</f>
        <v>672279382</v>
      </c>
    </row>
    <row r="62" spans="1:9" x14ac:dyDescent="0.2">
      <c r="A62" s="352" t="s">
        <v>476</v>
      </c>
      <c r="B62" s="352"/>
      <c r="C62" s="352"/>
      <c r="D62" s="352"/>
      <c r="E62" s="352"/>
      <c r="F62" s="352"/>
      <c r="G62" s="17">
        <v>56</v>
      </c>
      <c r="H62" s="57">
        <f>+IF((H59-H60)&gt;0,(H59-H60),0)</f>
        <v>371124151</v>
      </c>
      <c r="I62" s="57">
        <f>+IF((I59-I60)&gt;0,(I59-I60),0)</f>
        <v>672279382</v>
      </c>
    </row>
    <row r="63" spans="1:9" x14ac:dyDescent="0.2">
      <c r="A63" s="352" t="s">
        <v>477</v>
      </c>
      <c r="B63" s="352"/>
      <c r="C63" s="352"/>
      <c r="D63" s="352"/>
      <c r="E63" s="352"/>
      <c r="F63" s="352"/>
      <c r="G63" s="17">
        <v>57</v>
      </c>
      <c r="H63" s="57">
        <f>+IF((H59-H60)&lt;0,(H59-H60),0)</f>
        <v>0</v>
      </c>
      <c r="I63" s="57">
        <f>+IF((I59-I60)&lt;0,(I59-I60),0)</f>
        <v>0</v>
      </c>
    </row>
    <row r="64" spans="1:9" x14ac:dyDescent="0.2">
      <c r="A64" s="287" t="s">
        <v>213</v>
      </c>
      <c r="B64" s="287"/>
      <c r="C64" s="287"/>
      <c r="D64" s="287"/>
      <c r="E64" s="287"/>
      <c r="F64" s="287"/>
      <c r="G64" s="16">
        <v>58</v>
      </c>
      <c r="H64" s="56">
        <v>66518345</v>
      </c>
      <c r="I64" s="56">
        <v>111595041</v>
      </c>
    </row>
    <row r="65" spans="1:9" x14ac:dyDescent="0.2">
      <c r="A65" s="288" t="s">
        <v>478</v>
      </c>
      <c r="B65" s="289"/>
      <c r="C65" s="289"/>
      <c r="D65" s="289"/>
      <c r="E65" s="289"/>
      <c r="F65" s="289"/>
      <c r="G65" s="17">
        <v>59</v>
      </c>
      <c r="H65" s="57">
        <f>H61-H64</f>
        <v>304605806</v>
      </c>
      <c r="I65" s="57">
        <f>I61-I64</f>
        <v>560684341</v>
      </c>
    </row>
    <row r="66" spans="1:9" x14ac:dyDescent="0.2">
      <c r="A66" s="352" t="s">
        <v>479</v>
      </c>
      <c r="B66" s="352"/>
      <c r="C66" s="352"/>
      <c r="D66" s="352"/>
      <c r="E66" s="352"/>
      <c r="F66" s="352"/>
      <c r="G66" s="17">
        <v>60</v>
      </c>
      <c r="H66" s="57">
        <f>+IF((H61-H64)&gt;0,(H61-H64),0)</f>
        <v>304605806</v>
      </c>
      <c r="I66" s="57">
        <f>+IF((I61-I64)&gt;0,(I61-I64),0)</f>
        <v>560684341</v>
      </c>
    </row>
    <row r="67" spans="1:9" x14ac:dyDescent="0.2">
      <c r="A67" s="353" t="s">
        <v>480</v>
      </c>
      <c r="B67" s="353"/>
      <c r="C67" s="353"/>
      <c r="D67" s="353"/>
      <c r="E67" s="353"/>
      <c r="F67" s="353"/>
      <c r="G67" s="18">
        <v>61</v>
      </c>
      <c r="H67" s="62">
        <f>+IF((H61-H64)&lt;0,(H61-H64),0)</f>
        <v>0</v>
      </c>
      <c r="I67" s="62">
        <f>+IF((I61-I64)&lt;0,(I61-I64),0)</f>
        <v>0</v>
      </c>
    </row>
    <row r="68" spans="1:9" x14ac:dyDescent="0.2">
      <c r="A68" s="306" t="s">
        <v>214</v>
      </c>
      <c r="B68" s="306"/>
      <c r="C68" s="306"/>
      <c r="D68" s="306"/>
      <c r="E68" s="306"/>
      <c r="F68" s="306"/>
      <c r="G68" s="350"/>
      <c r="H68" s="350"/>
      <c r="I68" s="350"/>
    </row>
    <row r="69" spans="1:9" ht="25.9" customHeight="1" x14ac:dyDescent="0.2">
      <c r="A69" s="288" t="s">
        <v>481</v>
      </c>
      <c r="B69" s="289"/>
      <c r="C69" s="289"/>
      <c r="D69" s="289"/>
      <c r="E69" s="289"/>
      <c r="F69" s="289"/>
      <c r="G69" s="17">
        <v>62</v>
      </c>
      <c r="H69" s="57">
        <f>H70-H71</f>
        <v>0</v>
      </c>
      <c r="I69" s="57">
        <f>I70-I71</f>
        <v>0</v>
      </c>
    </row>
    <row r="70" spans="1:9" x14ac:dyDescent="0.2">
      <c r="A70" s="344" t="s">
        <v>215</v>
      </c>
      <c r="B70" s="344"/>
      <c r="C70" s="344"/>
      <c r="D70" s="344"/>
      <c r="E70" s="344"/>
      <c r="F70" s="344"/>
      <c r="G70" s="16">
        <v>63</v>
      </c>
      <c r="H70" s="56">
        <v>0</v>
      </c>
      <c r="I70" s="56">
        <v>0</v>
      </c>
    </row>
    <row r="71" spans="1:9" x14ac:dyDescent="0.2">
      <c r="A71" s="344" t="s">
        <v>216</v>
      </c>
      <c r="B71" s="344"/>
      <c r="C71" s="344"/>
      <c r="D71" s="344"/>
      <c r="E71" s="344"/>
      <c r="F71" s="344"/>
      <c r="G71" s="16">
        <v>64</v>
      </c>
      <c r="H71" s="56">
        <v>0</v>
      </c>
      <c r="I71" s="56">
        <v>0</v>
      </c>
    </row>
    <row r="72" spans="1:9" x14ac:dyDescent="0.2">
      <c r="A72" s="287" t="s">
        <v>217</v>
      </c>
      <c r="B72" s="287"/>
      <c r="C72" s="287"/>
      <c r="D72" s="287"/>
      <c r="E72" s="287"/>
      <c r="F72" s="287"/>
      <c r="G72" s="16">
        <v>65</v>
      </c>
      <c r="H72" s="56">
        <v>0</v>
      </c>
      <c r="I72" s="56">
        <v>0</v>
      </c>
    </row>
    <row r="73" spans="1:9" x14ac:dyDescent="0.2">
      <c r="A73" s="352" t="s">
        <v>482</v>
      </c>
      <c r="B73" s="352"/>
      <c r="C73" s="352"/>
      <c r="D73" s="352"/>
      <c r="E73" s="352"/>
      <c r="F73" s="352"/>
      <c r="G73" s="17">
        <v>66</v>
      </c>
      <c r="H73" s="111">
        <v>0</v>
      </c>
      <c r="I73" s="111">
        <v>0</v>
      </c>
    </row>
    <row r="74" spans="1:9" x14ac:dyDescent="0.2">
      <c r="A74" s="353" t="s">
        <v>483</v>
      </c>
      <c r="B74" s="353"/>
      <c r="C74" s="353"/>
      <c r="D74" s="353"/>
      <c r="E74" s="353"/>
      <c r="F74" s="353"/>
      <c r="G74" s="18">
        <v>67</v>
      </c>
      <c r="H74" s="112">
        <v>0</v>
      </c>
      <c r="I74" s="112">
        <v>0</v>
      </c>
    </row>
    <row r="75" spans="1:9" x14ac:dyDescent="0.2">
      <c r="A75" s="306" t="s">
        <v>218</v>
      </c>
      <c r="B75" s="306"/>
      <c r="C75" s="306"/>
      <c r="D75" s="306"/>
      <c r="E75" s="306"/>
      <c r="F75" s="306"/>
      <c r="G75" s="350"/>
      <c r="H75" s="350"/>
      <c r="I75" s="350"/>
    </row>
    <row r="76" spans="1:9" x14ac:dyDescent="0.2">
      <c r="A76" s="288" t="s">
        <v>484</v>
      </c>
      <c r="B76" s="289"/>
      <c r="C76" s="289"/>
      <c r="D76" s="289"/>
      <c r="E76" s="289"/>
      <c r="F76" s="289"/>
      <c r="G76" s="17">
        <v>68</v>
      </c>
      <c r="H76" s="111">
        <v>0</v>
      </c>
      <c r="I76" s="111">
        <v>0</v>
      </c>
    </row>
    <row r="77" spans="1:9" x14ac:dyDescent="0.2">
      <c r="A77" s="351" t="s">
        <v>485</v>
      </c>
      <c r="B77" s="351"/>
      <c r="C77" s="351"/>
      <c r="D77" s="351"/>
      <c r="E77" s="351"/>
      <c r="F77" s="351"/>
      <c r="G77" s="22">
        <v>69</v>
      </c>
      <c r="H77" s="63">
        <v>0</v>
      </c>
      <c r="I77" s="63">
        <v>0</v>
      </c>
    </row>
    <row r="78" spans="1:9" x14ac:dyDescent="0.2">
      <c r="A78" s="351" t="s">
        <v>486</v>
      </c>
      <c r="B78" s="351"/>
      <c r="C78" s="351"/>
      <c r="D78" s="351"/>
      <c r="E78" s="351"/>
      <c r="F78" s="351"/>
      <c r="G78" s="22">
        <v>70</v>
      </c>
      <c r="H78" s="63">
        <v>0</v>
      </c>
      <c r="I78" s="63">
        <v>0</v>
      </c>
    </row>
    <row r="79" spans="1:9" x14ac:dyDescent="0.2">
      <c r="A79" s="288" t="s">
        <v>487</v>
      </c>
      <c r="B79" s="289"/>
      <c r="C79" s="289"/>
      <c r="D79" s="289"/>
      <c r="E79" s="289"/>
      <c r="F79" s="289"/>
      <c r="G79" s="17">
        <v>71</v>
      </c>
      <c r="H79" s="111">
        <v>0</v>
      </c>
      <c r="I79" s="111">
        <v>0</v>
      </c>
    </row>
    <row r="80" spans="1:9" x14ac:dyDescent="0.2">
      <c r="A80" s="288" t="s">
        <v>488</v>
      </c>
      <c r="B80" s="289"/>
      <c r="C80" s="289"/>
      <c r="D80" s="289"/>
      <c r="E80" s="289"/>
      <c r="F80" s="289"/>
      <c r="G80" s="17">
        <v>72</v>
      </c>
      <c r="H80" s="111">
        <v>0</v>
      </c>
      <c r="I80" s="111">
        <v>0</v>
      </c>
    </row>
    <row r="81" spans="1:9" x14ac:dyDescent="0.2">
      <c r="A81" s="352" t="s">
        <v>489</v>
      </c>
      <c r="B81" s="352"/>
      <c r="C81" s="352"/>
      <c r="D81" s="352"/>
      <c r="E81" s="352"/>
      <c r="F81" s="352"/>
      <c r="G81" s="17">
        <v>73</v>
      </c>
      <c r="H81" s="111">
        <v>0</v>
      </c>
      <c r="I81" s="111">
        <v>0</v>
      </c>
    </row>
    <row r="82" spans="1:9" x14ac:dyDescent="0.2">
      <c r="A82" s="353" t="s">
        <v>490</v>
      </c>
      <c r="B82" s="353"/>
      <c r="C82" s="353"/>
      <c r="D82" s="353"/>
      <c r="E82" s="353"/>
      <c r="F82" s="353"/>
      <c r="G82" s="17">
        <v>74</v>
      </c>
      <c r="H82" s="112">
        <v>0</v>
      </c>
      <c r="I82" s="112">
        <v>0</v>
      </c>
    </row>
    <row r="83" spans="1:9" x14ac:dyDescent="0.2">
      <c r="A83" s="306" t="s">
        <v>219</v>
      </c>
      <c r="B83" s="306"/>
      <c r="C83" s="306"/>
      <c r="D83" s="306"/>
      <c r="E83" s="306"/>
      <c r="F83" s="306"/>
      <c r="G83" s="350"/>
      <c r="H83" s="350"/>
      <c r="I83" s="350"/>
    </row>
    <row r="84" spans="1:9" x14ac:dyDescent="0.2">
      <c r="A84" s="334" t="s">
        <v>491</v>
      </c>
      <c r="B84" s="335"/>
      <c r="C84" s="335"/>
      <c r="D84" s="335"/>
      <c r="E84" s="335"/>
      <c r="F84" s="335"/>
      <c r="G84" s="17">
        <v>75</v>
      </c>
      <c r="H84" s="51">
        <f>H85+H86</f>
        <v>0</v>
      </c>
      <c r="I84" s="51">
        <f>I85+I86</f>
        <v>0</v>
      </c>
    </row>
    <row r="85" spans="1:9" x14ac:dyDescent="0.2">
      <c r="A85" s="337" t="s">
        <v>220</v>
      </c>
      <c r="B85" s="337"/>
      <c r="C85" s="337"/>
      <c r="D85" s="337"/>
      <c r="E85" s="337"/>
      <c r="F85" s="337"/>
      <c r="G85" s="16">
        <v>76</v>
      </c>
      <c r="H85" s="50">
        <v>0</v>
      </c>
      <c r="I85" s="50">
        <v>0</v>
      </c>
    </row>
    <row r="86" spans="1:9" x14ac:dyDescent="0.2">
      <c r="A86" s="339" t="s">
        <v>221</v>
      </c>
      <c r="B86" s="339"/>
      <c r="C86" s="339"/>
      <c r="D86" s="339"/>
      <c r="E86" s="339"/>
      <c r="F86" s="339"/>
      <c r="G86" s="19">
        <v>77</v>
      </c>
      <c r="H86" s="64">
        <v>0</v>
      </c>
      <c r="I86" s="64">
        <v>0</v>
      </c>
    </row>
    <row r="87" spans="1:9" x14ac:dyDescent="0.2">
      <c r="A87" s="340" t="s">
        <v>222</v>
      </c>
      <c r="B87" s="340"/>
      <c r="C87" s="340"/>
      <c r="D87" s="340"/>
      <c r="E87" s="340"/>
      <c r="F87" s="340"/>
      <c r="G87" s="341"/>
      <c r="H87" s="341"/>
      <c r="I87" s="341"/>
    </row>
    <row r="88" spans="1:9" x14ac:dyDescent="0.2">
      <c r="A88" s="342" t="s">
        <v>223</v>
      </c>
      <c r="B88" s="342"/>
      <c r="C88" s="342"/>
      <c r="D88" s="342"/>
      <c r="E88" s="342"/>
      <c r="F88" s="342"/>
      <c r="G88" s="16">
        <v>78</v>
      </c>
      <c r="H88" s="50">
        <f>+H65</f>
        <v>304605806</v>
      </c>
      <c r="I88" s="50">
        <f>+I65</f>
        <v>560684341</v>
      </c>
    </row>
    <row r="89" spans="1:9" ht="24.6" customHeight="1" x14ac:dyDescent="0.2">
      <c r="A89" s="343" t="s">
        <v>492</v>
      </c>
      <c r="B89" s="343"/>
      <c r="C89" s="343"/>
      <c r="D89" s="343"/>
      <c r="E89" s="343"/>
      <c r="F89" s="343"/>
      <c r="G89" s="17">
        <v>79</v>
      </c>
      <c r="H89" s="51">
        <f>H90+H97</f>
        <v>97850</v>
      </c>
      <c r="I89" s="51">
        <f>I90+I97</f>
        <v>-26827</v>
      </c>
    </row>
    <row r="90" spans="1:9" ht="27" customHeight="1" x14ac:dyDescent="0.2">
      <c r="A90" s="343" t="s">
        <v>493</v>
      </c>
      <c r="B90" s="343"/>
      <c r="C90" s="343"/>
      <c r="D90" s="343"/>
      <c r="E90" s="343"/>
      <c r="F90" s="343"/>
      <c r="G90" s="17">
        <v>80</v>
      </c>
      <c r="H90" s="51">
        <f>H91+H92+H93+H94+H95</f>
        <v>97850</v>
      </c>
      <c r="I90" s="51">
        <f>I91+I92+I93+I94+I95</f>
        <v>-26827</v>
      </c>
    </row>
    <row r="91" spans="1:9" ht="21.6" customHeight="1" x14ac:dyDescent="0.2">
      <c r="A91" s="344" t="s">
        <v>398</v>
      </c>
      <c r="B91" s="344"/>
      <c r="C91" s="344"/>
      <c r="D91" s="344"/>
      <c r="E91" s="344"/>
      <c r="F91" s="344"/>
      <c r="G91" s="16">
        <v>81</v>
      </c>
      <c r="H91" s="50">
        <v>0</v>
      </c>
      <c r="I91" s="50">
        <v>0</v>
      </c>
    </row>
    <row r="92" spans="1:9" ht="21.6" customHeight="1" x14ac:dyDescent="0.2">
      <c r="A92" s="344" t="s">
        <v>399</v>
      </c>
      <c r="B92" s="344"/>
      <c r="C92" s="344"/>
      <c r="D92" s="344"/>
      <c r="E92" s="344"/>
      <c r="F92" s="344"/>
      <c r="G92" s="16">
        <v>82</v>
      </c>
      <c r="H92" s="50">
        <v>97850</v>
      </c>
      <c r="I92" s="50">
        <v>-26827</v>
      </c>
    </row>
    <row r="93" spans="1:9" ht="26.25" customHeight="1" x14ac:dyDescent="0.2">
      <c r="A93" s="344" t="s">
        <v>400</v>
      </c>
      <c r="B93" s="344"/>
      <c r="C93" s="344"/>
      <c r="D93" s="344"/>
      <c r="E93" s="344"/>
      <c r="F93" s="344"/>
      <c r="G93" s="16">
        <v>83</v>
      </c>
      <c r="H93" s="50">
        <v>0</v>
      </c>
      <c r="I93" s="50">
        <v>0</v>
      </c>
    </row>
    <row r="94" spans="1:9" ht="24.6" customHeight="1" x14ac:dyDescent="0.2">
      <c r="A94" s="344" t="s">
        <v>401</v>
      </c>
      <c r="B94" s="344"/>
      <c r="C94" s="344"/>
      <c r="D94" s="344"/>
      <c r="E94" s="344"/>
      <c r="F94" s="344"/>
      <c r="G94" s="16">
        <v>84</v>
      </c>
      <c r="H94" s="50">
        <v>0</v>
      </c>
      <c r="I94" s="50">
        <v>0</v>
      </c>
    </row>
    <row r="95" spans="1:9" ht="14.25" customHeight="1" x14ac:dyDescent="0.2">
      <c r="A95" s="344" t="s">
        <v>402</v>
      </c>
      <c r="B95" s="344"/>
      <c r="C95" s="344"/>
      <c r="D95" s="344"/>
      <c r="E95" s="344"/>
      <c r="F95" s="344"/>
      <c r="G95" s="16">
        <v>85</v>
      </c>
      <c r="H95" s="50">
        <v>0</v>
      </c>
      <c r="I95" s="50">
        <v>0</v>
      </c>
    </row>
    <row r="96" spans="1:9" x14ac:dyDescent="0.2">
      <c r="A96" s="344" t="s">
        <v>403</v>
      </c>
      <c r="B96" s="344"/>
      <c r="C96" s="344"/>
      <c r="D96" s="344"/>
      <c r="E96" s="344"/>
      <c r="F96" s="344"/>
      <c r="G96" s="16">
        <v>86</v>
      </c>
      <c r="H96" s="50">
        <v>17613</v>
      </c>
      <c r="I96" s="50">
        <v>-4829</v>
      </c>
    </row>
    <row r="97" spans="1:9" ht="27.6" customHeight="1" x14ac:dyDescent="0.2">
      <c r="A97" s="343" t="s">
        <v>494</v>
      </c>
      <c r="B97" s="343"/>
      <c r="C97" s="343"/>
      <c r="D97" s="343"/>
      <c r="E97" s="343"/>
      <c r="F97" s="343"/>
      <c r="G97" s="17">
        <v>87</v>
      </c>
      <c r="H97" s="51">
        <f>H98+H99+H100+H101+H102+H103+H104+H105</f>
        <v>0</v>
      </c>
      <c r="I97" s="51">
        <f>I98+I99+I100+I101+I102+I103+I104+I105</f>
        <v>0</v>
      </c>
    </row>
    <row r="98" spans="1:9" ht="17.25" customHeight="1" x14ac:dyDescent="0.2">
      <c r="A98" s="344" t="s">
        <v>397</v>
      </c>
      <c r="B98" s="344"/>
      <c r="C98" s="344"/>
      <c r="D98" s="344"/>
      <c r="E98" s="344"/>
      <c r="F98" s="344"/>
      <c r="G98" s="16">
        <v>88</v>
      </c>
      <c r="H98" s="50">
        <v>0</v>
      </c>
      <c r="I98" s="50">
        <v>0</v>
      </c>
    </row>
    <row r="99" spans="1:9" ht="27.6" customHeight="1" x14ac:dyDescent="0.2">
      <c r="A99" s="344" t="s">
        <v>404</v>
      </c>
      <c r="B99" s="344"/>
      <c r="C99" s="344"/>
      <c r="D99" s="344"/>
      <c r="E99" s="344"/>
      <c r="F99" s="344"/>
      <c r="G99" s="16">
        <v>89</v>
      </c>
      <c r="H99" s="50">
        <v>0</v>
      </c>
      <c r="I99" s="50">
        <v>0</v>
      </c>
    </row>
    <row r="100" spans="1:9" ht="14.25" customHeight="1" x14ac:dyDescent="0.2">
      <c r="A100" s="344" t="s">
        <v>405</v>
      </c>
      <c r="B100" s="344"/>
      <c r="C100" s="344"/>
      <c r="D100" s="344"/>
      <c r="E100" s="344"/>
      <c r="F100" s="344"/>
      <c r="G100" s="16">
        <v>90</v>
      </c>
      <c r="H100" s="50">
        <v>0</v>
      </c>
      <c r="I100" s="50">
        <v>0</v>
      </c>
    </row>
    <row r="101" spans="1:9" ht="27.6" customHeight="1" x14ac:dyDescent="0.2">
      <c r="A101" s="344" t="s">
        <v>406</v>
      </c>
      <c r="B101" s="344"/>
      <c r="C101" s="344"/>
      <c r="D101" s="344"/>
      <c r="E101" s="344"/>
      <c r="F101" s="344"/>
      <c r="G101" s="16">
        <v>91</v>
      </c>
      <c r="H101" s="50">
        <v>0</v>
      </c>
      <c r="I101" s="50">
        <v>0</v>
      </c>
    </row>
    <row r="102" spans="1:9" ht="27.6" customHeight="1" x14ac:dyDescent="0.2">
      <c r="A102" s="344" t="s">
        <v>407</v>
      </c>
      <c r="B102" s="344"/>
      <c r="C102" s="344"/>
      <c r="D102" s="344"/>
      <c r="E102" s="344"/>
      <c r="F102" s="344"/>
      <c r="G102" s="16">
        <v>92</v>
      </c>
      <c r="H102" s="50">
        <v>0</v>
      </c>
      <c r="I102" s="50">
        <v>0</v>
      </c>
    </row>
    <row r="103" spans="1:9" ht="18" customHeight="1" x14ac:dyDescent="0.2">
      <c r="A103" s="344" t="s">
        <v>408</v>
      </c>
      <c r="B103" s="344"/>
      <c r="C103" s="344"/>
      <c r="D103" s="344"/>
      <c r="E103" s="344"/>
      <c r="F103" s="344"/>
      <c r="G103" s="16">
        <v>93</v>
      </c>
      <c r="H103" s="50">
        <v>0</v>
      </c>
      <c r="I103" s="50">
        <v>0</v>
      </c>
    </row>
    <row r="104" spans="1:9" ht="16.5" customHeight="1" x14ac:dyDescent="0.2">
      <c r="A104" s="344" t="s">
        <v>409</v>
      </c>
      <c r="B104" s="344"/>
      <c r="C104" s="344"/>
      <c r="D104" s="344"/>
      <c r="E104" s="344"/>
      <c r="F104" s="344"/>
      <c r="G104" s="16">
        <v>94</v>
      </c>
      <c r="H104" s="50">
        <v>0</v>
      </c>
      <c r="I104" s="50">
        <v>0</v>
      </c>
    </row>
    <row r="105" spans="1:9" ht="16.5" customHeight="1" x14ac:dyDescent="0.2">
      <c r="A105" s="344" t="s">
        <v>410</v>
      </c>
      <c r="B105" s="344"/>
      <c r="C105" s="344"/>
      <c r="D105" s="344"/>
      <c r="E105" s="344"/>
      <c r="F105" s="344"/>
      <c r="G105" s="16">
        <v>95</v>
      </c>
      <c r="H105" s="50">
        <v>0</v>
      </c>
      <c r="I105" s="50">
        <v>0</v>
      </c>
    </row>
    <row r="106" spans="1:9" ht="31.5" customHeight="1" x14ac:dyDescent="0.2">
      <c r="A106" s="344" t="s">
        <v>411</v>
      </c>
      <c r="B106" s="344"/>
      <c r="C106" s="344"/>
      <c r="D106" s="344"/>
      <c r="E106" s="344"/>
      <c r="F106" s="344"/>
      <c r="G106" s="16">
        <v>96</v>
      </c>
      <c r="H106" s="50">
        <v>0</v>
      </c>
      <c r="I106" s="50">
        <v>0</v>
      </c>
    </row>
    <row r="107" spans="1:9" ht="31.15" customHeight="1" x14ac:dyDescent="0.2">
      <c r="A107" s="345" t="s">
        <v>495</v>
      </c>
      <c r="B107" s="345"/>
      <c r="C107" s="345"/>
      <c r="D107" s="345"/>
      <c r="E107" s="345"/>
      <c r="F107" s="345"/>
      <c r="G107" s="18">
        <v>97</v>
      </c>
      <c r="H107" s="52">
        <f>H90+H97-H96-H106</f>
        <v>80237</v>
      </c>
      <c r="I107" s="52">
        <f>I90+I97-I96-I106</f>
        <v>-21998</v>
      </c>
    </row>
    <row r="108" spans="1:9" ht="31.15" customHeight="1" x14ac:dyDescent="0.2">
      <c r="A108" s="345" t="s">
        <v>496</v>
      </c>
      <c r="B108" s="345"/>
      <c r="C108" s="345"/>
      <c r="D108" s="345"/>
      <c r="E108" s="345"/>
      <c r="F108" s="345"/>
      <c r="G108" s="18">
        <v>98</v>
      </c>
      <c r="H108" s="52">
        <f>H88+H107</f>
        <v>304686043</v>
      </c>
      <c r="I108" s="52">
        <f>I88+I107</f>
        <v>560662343</v>
      </c>
    </row>
    <row r="109" spans="1:9" ht="28.9" customHeight="1" x14ac:dyDescent="0.2">
      <c r="A109" s="306" t="s">
        <v>224</v>
      </c>
      <c r="B109" s="306"/>
      <c r="C109" s="306"/>
      <c r="D109" s="306"/>
      <c r="E109" s="306"/>
      <c r="F109" s="306"/>
      <c r="G109" s="350"/>
      <c r="H109" s="350"/>
      <c r="I109" s="350"/>
    </row>
    <row r="110" spans="1:9" ht="23.45" customHeight="1" x14ac:dyDescent="0.2">
      <c r="A110" s="334" t="s">
        <v>497</v>
      </c>
      <c r="B110" s="335"/>
      <c r="C110" s="335"/>
      <c r="D110" s="335"/>
      <c r="E110" s="335"/>
      <c r="F110" s="335"/>
      <c r="G110" s="17">
        <v>99</v>
      </c>
      <c r="H110" s="51">
        <f>H111+H112</f>
        <v>0</v>
      </c>
      <c r="I110" s="51">
        <f>I111+I112</f>
        <v>0</v>
      </c>
    </row>
    <row r="111" spans="1:9" x14ac:dyDescent="0.2">
      <c r="A111" s="336" t="s">
        <v>412</v>
      </c>
      <c r="B111" s="337"/>
      <c r="C111" s="337"/>
      <c r="D111" s="337"/>
      <c r="E111" s="337"/>
      <c r="F111" s="337"/>
      <c r="G111" s="16">
        <v>100</v>
      </c>
      <c r="H111" s="50">
        <v>0</v>
      </c>
      <c r="I111" s="50">
        <v>0</v>
      </c>
    </row>
    <row r="112" spans="1:9" x14ac:dyDescent="0.2">
      <c r="A112" s="338" t="s">
        <v>413</v>
      </c>
      <c r="B112" s="339"/>
      <c r="C112" s="339"/>
      <c r="D112" s="339"/>
      <c r="E112" s="339"/>
      <c r="F112" s="339"/>
      <c r="G112" s="19">
        <v>101</v>
      </c>
      <c r="H112" s="64">
        <v>0</v>
      </c>
      <c r="I112" s="64">
        <v>0</v>
      </c>
    </row>
  </sheetData>
  <sheetProtection algorithmName="SHA-512" hashValue="yynxbidnLuIdb/BaCWIjkqCulMMbKDYZ71Bm/f06LXoCWprTbmDKq9Os7Vb7kUqQ7IBCb49nsehKyj/F5dAsEA==" saltValue="2GEVQ125iM3Y2IKJrWgT2Q==" spinCount="100000" sheet="1" objects="1" scenarios="1"/>
  <mergeCells count="112">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 ref="A16:F16"/>
    <mergeCell ref="A17:F17"/>
    <mergeCell ref="A18:F18"/>
    <mergeCell ref="A19:F19"/>
    <mergeCell ref="A20:F20"/>
    <mergeCell ref="A34:F34"/>
    <mergeCell ref="A21:F21"/>
    <mergeCell ref="A65:F65"/>
    <mergeCell ref="A66:F66"/>
    <mergeCell ref="A49:F49"/>
    <mergeCell ref="A50:F50"/>
    <mergeCell ref="A51:F51"/>
    <mergeCell ref="A52:F52"/>
    <mergeCell ref="A53:F53"/>
    <mergeCell ref="A54:F54"/>
    <mergeCell ref="A64:F64"/>
    <mergeCell ref="A37:F37"/>
    <mergeCell ref="A38:F38"/>
    <mergeCell ref="A39:F39"/>
    <mergeCell ref="A40:F40"/>
    <mergeCell ref="A41:F41"/>
    <mergeCell ref="A42:F42"/>
    <mergeCell ref="A25:F25"/>
    <mergeCell ref="A26:F26"/>
    <mergeCell ref="A7:F7"/>
    <mergeCell ref="A8:F8"/>
    <mergeCell ref="A9:F9"/>
    <mergeCell ref="A10:F10"/>
    <mergeCell ref="A11:F11"/>
    <mergeCell ref="A12:F12"/>
    <mergeCell ref="A13:F13"/>
    <mergeCell ref="A14:F14"/>
    <mergeCell ref="A15:F15"/>
    <mergeCell ref="A67:F67"/>
    <mergeCell ref="A68:I68"/>
    <mergeCell ref="A69:F69"/>
    <mergeCell ref="A93:F93"/>
    <mergeCell ref="A94:F94"/>
    <mergeCell ref="A83:I83"/>
    <mergeCell ref="A84:F84"/>
    <mergeCell ref="A85:F85"/>
    <mergeCell ref="A86:F86"/>
    <mergeCell ref="A81:F81"/>
    <mergeCell ref="A82:F82"/>
    <mergeCell ref="A70:F70"/>
    <mergeCell ref="A27:F27"/>
    <mergeCell ref="A28:F28"/>
    <mergeCell ref="A29:F29"/>
    <mergeCell ref="A30:F30"/>
    <mergeCell ref="A22:F22"/>
    <mergeCell ref="A3:I3"/>
    <mergeCell ref="A97:F97"/>
    <mergeCell ref="A107:F107"/>
    <mergeCell ref="A109:I109"/>
    <mergeCell ref="A75:I75"/>
    <mergeCell ref="A76:F76"/>
    <mergeCell ref="A77:F77"/>
    <mergeCell ref="A78:F78"/>
    <mergeCell ref="A79:F79"/>
    <mergeCell ref="A80:F80"/>
    <mergeCell ref="A61:F61"/>
    <mergeCell ref="A62:F62"/>
    <mergeCell ref="A63:F63"/>
    <mergeCell ref="A95:F95"/>
    <mergeCell ref="A96:F96"/>
    <mergeCell ref="A71:F71"/>
    <mergeCell ref="A72:F72"/>
    <mergeCell ref="A73:F73"/>
    <mergeCell ref="A74:F74"/>
    <mergeCell ref="A110:F110"/>
    <mergeCell ref="A111:F111"/>
    <mergeCell ref="A112:F112"/>
    <mergeCell ref="A87:I87"/>
    <mergeCell ref="A88:F88"/>
    <mergeCell ref="A89:F89"/>
    <mergeCell ref="A90:F90"/>
    <mergeCell ref="A91:F91"/>
    <mergeCell ref="A92:F92"/>
    <mergeCell ref="A98:F98"/>
    <mergeCell ref="A99:F99"/>
    <mergeCell ref="A100:F100"/>
    <mergeCell ref="A101:F101"/>
    <mergeCell ref="A102:F102"/>
    <mergeCell ref="A103:F103"/>
    <mergeCell ref="A104:F104"/>
    <mergeCell ref="A105:F105"/>
    <mergeCell ref="A106:F106"/>
    <mergeCell ref="A108:F108"/>
  </mergeCells>
  <dataValidations count="5">
    <dataValidation type="whole" operator="greaterThanOrEqual" allowBlank="1" showInputMessage="1" showErrorMessage="1" errorTitle="Incorrect entry" error="You can enter only positive whole numbers."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Incorrect entry" error="You can enter only positive or negative whole numbers."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Incorrect entry" error="You can enter only whole numbers."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Incorrect entry" error="You can enter only whole numbers" sqref="H14:I14 H61:I61 H53:I53 H25:I34 H64:I65 H110:I112 H72:I72 H69:I69 H76:I76 H79:I80 H84:I86 H88:I108" xr:uid="{00000000-0002-0000-0200-000003000000}">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7" zoomScaleNormal="100" zoomScaleSheetLayoutView="100" workbookViewId="0">
      <selection activeCell="I21" sqref="I21"/>
    </sheetView>
  </sheetViews>
  <sheetFormatPr defaultColWidth="9.140625" defaultRowHeight="12.75" x14ac:dyDescent="0.2"/>
  <cols>
    <col min="1" max="6" width="9.140625" style="11"/>
    <col min="7" max="7" width="9.140625" style="23"/>
    <col min="8" max="9" width="18.140625" style="53" customWidth="1"/>
    <col min="10" max="16384" width="9.140625" style="11"/>
  </cols>
  <sheetData>
    <row r="1" spans="1:9" x14ac:dyDescent="0.2">
      <c r="A1" s="360" t="s">
        <v>225</v>
      </c>
      <c r="B1" s="388"/>
      <c r="C1" s="388"/>
      <c r="D1" s="388"/>
      <c r="E1" s="388"/>
      <c r="F1" s="388"/>
      <c r="G1" s="388"/>
      <c r="H1" s="388"/>
      <c r="I1" s="388"/>
    </row>
    <row r="2" spans="1:9" x14ac:dyDescent="0.2">
      <c r="A2" s="359" t="s">
        <v>518</v>
      </c>
      <c r="B2" s="314"/>
      <c r="C2" s="314"/>
      <c r="D2" s="314"/>
      <c r="E2" s="314"/>
      <c r="F2" s="314"/>
      <c r="G2" s="314"/>
      <c r="H2" s="314"/>
      <c r="I2" s="314"/>
    </row>
    <row r="3" spans="1:9" x14ac:dyDescent="0.2">
      <c r="A3" s="390" t="s">
        <v>226</v>
      </c>
      <c r="B3" s="391"/>
      <c r="C3" s="391"/>
      <c r="D3" s="391"/>
      <c r="E3" s="391"/>
      <c r="F3" s="391"/>
      <c r="G3" s="391"/>
      <c r="H3" s="391"/>
      <c r="I3" s="391"/>
    </row>
    <row r="4" spans="1:9" x14ac:dyDescent="0.2">
      <c r="A4" s="389" t="s">
        <v>519</v>
      </c>
      <c r="B4" s="321"/>
      <c r="C4" s="321"/>
      <c r="D4" s="321"/>
      <c r="E4" s="321"/>
      <c r="F4" s="321"/>
      <c r="G4" s="321"/>
      <c r="H4" s="321"/>
      <c r="I4" s="322"/>
    </row>
    <row r="5" spans="1:9" ht="23.25" thickBot="1" x14ac:dyDescent="0.25">
      <c r="A5" s="392" t="s">
        <v>227</v>
      </c>
      <c r="B5" s="393"/>
      <c r="C5" s="393"/>
      <c r="D5" s="393"/>
      <c r="E5" s="393"/>
      <c r="F5" s="394"/>
      <c r="G5" s="13" t="s">
        <v>228</v>
      </c>
      <c r="H5" s="44" t="s">
        <v>229</v>
      </c>
      <c r="I5" s="44" t="s">
        <v>230</v>
      </c>
    </row>
    <row r="6" spans="1:9" x14ac:dyDescent="0.2">
      <c r="A6" s="395">
        <v>1</v>
      </c>
      <c r="B6" s="396"/>
      <c r="C6" s="396"/>
      <c r="D6" s="396"/>
      <c r="E6" s="396"/>
      <c r="F6" s="397"/>
      <c r="G6" s="20">
        <v>2</v>
      </c>
      <c r="H6" s="20" t="s">
        <v>231</v>
      </c>
      <c r="I6" s="20" t="s">
        <v>232</v>
      </c>
    </row>
    <row r="7" spans="1:9" x14ac:dyDescent="0.2">
      <c r="A7" s="367" t="s">
        <v>233</v>
      </c>
      <c r="B7" s="368"/>
      <c r="C7" s="368"/>
      <c r="D7" s="368"/>
      <c r="E7" s="368"/>
      <c r="F7" s="368"/>
      <c r="G7" s="368"/>
      <c r="H7" s="368"/>
      <c r="I7" s="369"/>
    </row>
    <row r="8" spans="1:9" ht="12.75" customHeight="1" x14ac:dyDescent="0.2">
      <c r="A8" s="370" t="s">
        <v>234</v>
      </c>
      <c r="B8" s="371"/>
      <c r="C8" s="371"/>
      <c r="D8" s="371"/>
      <c r="E8" s="371"/>
      <c r="F8" s="372"/>
      <c r="G8" s="21">
        <v>1</v>
      </c>
      <c r="H8" s="45">
        <v>371124151</v>
      </c>
      <c r="I8" s="45">
        <v>672279382</v>
      </c>
    </row>
    <row r="9" spans="1:9" ht="12.75" customHeight="1" x14ac:dyDescent="0.2">
      <c r="A9" s="385" t="s">
        <v>235</v>
      </c>
      <c r="B9" s="386"/>
      <c r="C9" s="386"/>
      <c r="D9" s="386"/>
      <c r="E9" s="386"/>
      <c r="F9" s="387"/>
      <c r="G9" s="17">
        <v>2</v>
      </c>
      <c r="H9" s="46">
        <f>H10+H11+H12+H13+H14+H15+H16+H17</f>
        <v>190749080</v>
      </c>
      <c r="I9" s="46">
        <f>I10+I11+I12+I13+I14+I15+I16+I17</f>
        <v>-67502629</v>
      </c>
    </row>
    <row r="10" spans="1:9" ht="12.75" customHeight="1" x14ac:dyDescent="0.2">
      <c r="A10" s="382" t="s">
        <v>236</v>
      </c>
      <c r="B10" s="383"/>
      <c r="C10" s="383"/>
      <c r="D10" s="383"/>
      <c r="E10" s="383"/>
      <c r="F10" s="384"/>
      <c r="G10" s="22">
        <v>3</v>
      </c>
      <c r="H10" s="47">
        <v>397597196</v>
      </c>
      <c r="I10" s="47">
        <v>369413354</v>
      </c>
    </row>
    <row r="11" spans="1:9" ht="31.15" customHeight="1" x14ac:dyDescent="0.2">
      <c r="A11" s="382" t="s">
        <v>237</v>
      </c>
      <c r="B11" s="383"/>
      <c r="C11" s="383"/>
      <c r="D11" s="383"/>
      <c r="E11" s="383"/>
      <c r="F11" s="384"/>
      <c r="G11" s="22">
        <v>4</v>
      </c>
      <c r="H11" s="47">
        <v>-279190767</v>
      </c>
      <c r="I11" s="47">
        <v>-478649784</v>
      </c>
    </row>
    <row r="12" spans="1:9" ht="28.15" customHeight="1" x14ac:dyDescent="0.2">
      <c r="A12" s="382" t="s">
        <v>238</v>
      </c>
      <c r="B12" s="383"/>
      <c r="C12" s="383"/>
      <c r="D12" s="383"/>
      <c r="E12" s="383"/>
      <c r="F12" s="384"/>
      <c r="G12" s="22">
        <v>5</v>
      </c>
      <c r="H12" s="47">
        <v>0</v>
      </c>
      <c r="I12" s="47">
        <v>0</v>
      </c>
    </row>
    <row r="13" spans="1:9" ht="12.75" customHeight="1" x14ac:dyDescent="0.2">
      <c r="A13" s="382" t="s">
        <v>239</v>
      </c>
      <c r="B13" s="383"/>
      <c r="C13" s="383"/>
      <c r="D13" s="383"/>
      <c r="E13" s="383"/>
      <c r="F13" s="384"/>
      <c r="G13" s="22">
        <v>6</v>
      </c>
      <c r="H13" s="47">
        <v>-70802</v>
      </c>
      <c r="I13" s="47">
        <v>-36905652</v>
      </c>
    </row>
    <row r="14" spans="1:9" ht="12.75" customHeight="1" x14ac:dyDescent="0.2">
      <c r="A14" s="382" t="s">
        <v>240</v>
      </c>
      <c r="B14" s="383"/>
      <c r="C14" s="383"/>
      <c r="D14" s="383"/>
      <c r="E14" s="383"/>
      <c r="F14" s="384"/>
      <c r="G14" s="22">
        <v>7</v>
      </c>
      <c r="H14" s="47">
        <v>64980125</v>
      </c>
      <c r="I14" s="47">
        <v>47827185</v>
      </c>
    </row>
    <row r="15" spans="1:9" ht="12.75" customHeight="1" x14ac:dyDescent="0.2">
      <c r="A15" s="382" t="s">
        <v>241</v>
      </c>
      <c r="B15" s="383"/>
      <c r="C15" s="383"/>
      <c r="D15" s="383"/>
      <c r="E15" s="383"/>
      <c r="F15" s="384"/>
      <c r="G15" s="22">
        <v>8</v>
      </c>
      <c r="H15" s="47">
        <v>21540065</v>
      </c>
      <c r="I15" s="47">
        <v>11406173</v>
      </c>
    </row>
    <row r="16" spans="1:9" ht="12.75" customHeight="1" x14ac:dyDescent="0.2">
      <c r="A16" s="382" t="s">
        <v>242</v>
      </c>
      <c r="B16" s="383"/>
      <c r="C16" s="383"/>
      <c r="D16" s="383"/>
      <c r="E16" s="383"/>
      <c r="F16" s="384"/>
      <c r="G16" s="22">
        <v>9</v>
      </c>
      <c r="H16" s="47">
        <v>-7490750</v>
      </c>
      <c r="I16" s="47">
        <v>6222081</v>
      </c>
    </row>
    <row r="17" spans="1:9" ht="27.6" customHeight="1" x14ac:dyDescent="0.2">
      <c r="A17" s="382" t="s">
        <v>243</v>
      </c>
      <c r="B17" s="383"/>
      <c r="C17" s="383"/>
      <c r="D17" s="383"/>
      <c r="E17" s="383"/>
      <c r="F17" s="384"/>
      <c r="G17" s="22">
        <v>10</v>
      </c>
      <c r="H17" s="47">
        <v>-6615987</v>
      </c>
      <c r="I17" s="47">
        <v>13184014</v>
      </c>
    </row>
    <row r="18" spans="1:9" ht="29.45" customHeight="1" x14ac:dyDescent="0.2">
      <c r="A18" s="361" t="s">
        <v>244</v>
      </c>
      <c r="B18" s="362"/>
      <c r="C18" s="362"/>
      <c r="D18" s="362"/>
      <c r="E18" s="362"/>
      <c r="F18" s="363"/>
      <c r="G18" s="17">
        <v>11</v>
      </c>
      <c r="H18" s="46">
        <f>H8+H9</f>
        <v>561873231</v>
      </c>
      <c r="I18" s="46">
        <f>I8+I9</f>
        <v>604776753</v>
      </c>
    </row>
    <row r="19" spans="1:9" ht="12.75" customHeight="1" x14ac:dyDescent="0.2">
      <c r="A19" s="385" t="s">
        <v>245</v>
      </c>
      <c r="B19" s="386"/>
      <c r="C19" s="386"/>
      <c r="D19" s="386"/>
      <c r="E19" s="386"/>
      <c r="F19" s="387"/>
      <c r="G19" s="17">
        <v>12</v>
      </c>
      <c r="H19" s="46">
        <f>H20+H21+H22+H23</f>
        <v>-23892406</v>
      </c>
      <c r="I19" s="46">
        <f>I20+I21+I22+I23</f>
        <v>8036969</v>
      </c>
    </row>
    <row r="20" spans="1:9" ht="12.75" customHeight="1" x14ac:dyDescent="0.2">
      <c r="A20" s="382" t="s">
        <v>246</v>
      </c>
      <c r="B20" s="383"/>
      <c r="C20" s="383"/>
      <c r="D20" s="383"/>
      <c r="E20" s="383"/>
      <c r="F20" s="384"/>
      <c r="G20" s="22">
        <v>13</v>
      </c>
      <c r="H20" s="47">
        <v>-28430139</v>
      </c>
      <c r="I20" s="47">
        <v>3439327</v>
      </c>
    </row>
    <row r="21" spans="1:9" ht="12.75" customHeight="1" x14ac:dyDescent="0.2">
      <c r="A21" s="382" t="s">
        <v>247</v>
      </c>
      <c r="B21" s="383"/>
      <c r="C21" s="383"/>
      <c r="D21" s="383"/>
      <c r="E21" s="383"/>
      <c r="F21" s="384"/>
      <c r="G21" s="22">
        <v>14</v>
      </c>
      <c r="H21" s="47">
        <v>860713</v>
      </c>
      <c r="I21" s="47">
        <v>13317360</v>
      </c>
    </row>
    <row r="22" spans="1:9" ht="12.75" customHeight="1" x14ac:dyDescent="0.2">
      <c r="A22" s="382" t="s">
        <v>248</v>
      </c>
      <c r="B22" s="383"/>
      <c r="C22" s="383"/>
      <c r="D22" s="383"/>
      <c r="E22" s="383"/>
      <c r="F22" s="384"/>
      <c r="G22" s="22">
        <v>15</v>
      </c>
      <c r="H22" s="47">
        <v>3677020</v>
      </c>
      <c r="I22" s="47">
        <v>-8719718</v>
      </c>
    </row>
    <row r="23" spans="1:9" ht="12.75" customHeight="1" x14ac:dyDescent="0.2">
      <c r="A23" s="382" t="s">
        <v>249</v>
      </c>
      <c r="B23" s="383"/>
      <c r="C23" s="383"/>
      <c r="D23" s="383"/>
      <c r="E23" s="383"/>
      <c r="F23" s="384"/>
      <c r="G23" s="22">
        <v>16</v>
      </c>
      <c r="H23" s="47">
        <v>0</v>
      </c>
      <c r="I23" s="47">
        <v>0</v>
      </c>
    </row>
    <row r="24" spans="1:9" ht="12.75" customHeight="1" x14ac:dyDescent="0.2">
      <c r="A24" s="361" t="s">
        <v>250</v>
      </c>
      <c r="B24" s="362"/>
      <c r="C24" s="362"/>
      <c r="D24" s="362"/>
      <c r="E24" s="362"/>
      <c r="F24" s="363"/>
      <c r="G24" s="17">
        <v>17</v>
      </c>
      <c r="H24" s="46">
        <f>H18+H19</f>
        <v>537980825</v>
      </c>
      <c r="I24" s="46">
        <f>I18+I19</f>
        <v>612813722</v>
      </c>
    </row>
    <row r="25" spans="1:9" ht="12.75" customHeight="1" x14ac:dyDescent="0.2">
      <c r="A25" s="373" t="s">
        <v>251</v>
      </c>
      <c r="B25" s="374"/>
      <c r="C25" s="374"/>
      <c r="D25" s="374"/>
      <c r="E25" s="374"/>
      <c r="F25" s="375"/>
      <c r="G25" s="22">
        <v>18</v>
      </c>
      <c r="H25" s="47">
        <v>-64432651</v>
      </c>
      <c r="I25" s="47">
        <v>-70461419</v>
      </c>
    </row>
    <row r="26" spans="1:9" ht="12.75" customHeight="1" x14ac:dyDescent="0.2">
      <c r="A26" s="373" t="s">
        <v>252</v>
      </c>
      <c r="B26" s="374"/>
      <c r="C26" s="374"/>
      <c r="D26" s="374"/>
      <c r="E26" s="374"/>
      <c r="F26" s="375"/>
      <c r="G26" s="22">
        <v>19</v>
      </c>
      <c r="H26" s="47">
        <v>0</v>
      </c>
      <c r="I26" s="47">
        <v>0</v>
      </c>
    </row>
    <row r="27" spans="1:9" ht="28.9" customHeight="1" x14ac:dyDescent="0.2">
      <c r="A27" s="364" t="s">
        <v>253</v>
      </c>
      <c r="B27" s="365"/>
      <c r="C27" s="365"/>
      <c r="D27" s="365"/>
      <c r="E27" s="365"/>
      <c r="F27" s="366"/>
      <c r="G27" s="18">
        <v>20</v>
      </c>
      <c r="H27" s="48">
        <f>H24+H25+H26</f>
        <v>473548174</v>
      </c>
      <c r="I27" s="48">
        <f>I24+I25+I26</f>
        <v>542352303</v>
      </c>
    </row>
    <row r="28" spans="1:9" x14ac:dyDescent="0.2">
      <c r="A28" s="367" t="s">
        <v>254</v>
      </c>
      <c r="B28" s="368"/>
      <c r="C28" s="368"/>
      <c r="D28" s="368"/>
      <c r="E28" s="368"/>
      <c r="F28" s="368"/>
      <c r="G28" s="368"/>
      <c r="H28" s="368"/>
      <c r="I28" s="369"/>
    </row>
    <row r="29" spans="1:9" ht="23.45" customHeight="1" x14ac:dyDescent="0.2">
      <c r="A29" s="370" t="s">
        <v>255</v>
      </c>
      <c r="B29" s="371"/>
      <c r="C29" s="371"/>
      <c r="D29" s="371"/>
      <c r="E29" s="371"/>
      <c r="F29" s="372"/>
      <c r="G29" s="21">
        <v>21</v>
      </c>
      <c r="H29" s="49">
        <v>3647864</v>
      </c>
      <c r="I29" s="49">
        <v>51088729</v>
      </c>
    </row>
    <row r="30" spans="1:9" ht="12.75" customHeight="1" x14ac:dyDescent="0.2">
      <c r="A30" s="373" t="s">
        <v>256</v>
      </c>
      <c r="B30" s="374"/>
      <c r="C30" s="374"/>
      <c r="D30" s="374"/>
      <c r="E30" s="374"/>
      <c r="F30" s="375"/>
      <c r="G30" s="22">
        <v>22</v>
      </c>
      <c r="H30" s="50">
        <v>0</v>
      </c>
      <c r="I30" s="50">
        <v>300024</v>
      </c>
    </row>
    <row r="31" spans="1:9" ht="12.75" customHeight="1" x14ac:dyDescent="0.2">
      <c r="A31" s="373" t="s">
        <v>257</v>
      </c>
      <c r="B31" s="374"/>
      <c r="C31" s="374"/>
      <c r="D31" s="374"/>
      <c r="E31" s="374"/>
      <c r="F31" s="375"/>
      <c r="G31" s="22">
        <v>23</v>
      </c>
      <c r="H31" s="50">
        <v>82752</v>
      </c>
      <c r="I31" s="50">
        <v>65878</v>
      </c>
    </row>
    <row r="32" spans="1:9" ht="12.75" customHeight="1" x14ac:dyDescent="0.2">
      <c r="A32" s="373" t="s">
        <v>258</v>
      </c>
      <c r="B32" s="374"/>
      <c r="C32" s="374"/>
      <c r="D32" s="374"/>
      <c r="E32" s="374"/>
      <c r="F32" s="375"/>
      <c r="G32" s="22">
        <v>24</v>
      </c>
      <c r="H32" s="50">
        <v>3709</v>
      </c>
      <c r="I32" s="50">
        <v>36839742</v>
      </c>
    </row>
    <row r="33" spans="1:9" ht="12.75" customHeight="1" x14ac:dyDescent="0.2">
      <c r="A33" s="373" t="s">
        <v>259</v>
      </c>
      <c r="B33" s="374"/>
      <c r="C33" s="374"/>
      <c r="D33" s="374"/>
      <c r="E33" s="374"/>
      <c r="F33" s="375"/>
      <c r="G33" s="22">
        <v>25</v>
      </c>
      <c r="H33" s="50">
        <v>182247</v>
      </c>
      <c r="I33" s="50">
        <v>206193</v>
      </c>
    </row>
    <row r="34" spans="1:9" ht="12.75" customHeight="1" x14ac:dyDescent="0.2">
      <c r="A34" s="373" t="s">
        <v>260</v>
      </c>
      <c r="B34" s="374"/>
      <c r="C34" s="374"/>
      <c r="D34" s="374"/>
      <c r="E34" s="374"/>
      <c r="F34" s="375"/>
      <c r="G34" s="22">
        <v>26</v>
      </c>
      <c r="H34" s="50">
        <v>1110110</v>
      </c>
      <c r="I34" s="50">
        <v>0</v>
      </c>
    </row>
    <row r="35" spans="1:9" ht="27.6" customHeight="1" x14ac:dyDescent="0.2">
      <c r="A35" s="361" t="s">
        <v>261</v>
      </c>
      <c r="B35" s="362"/>
      <c r="C35" s="362"/>
      <c r="D35" s="362"/>
      <c r="E35" s="362"/>
      <c r="F35" s="363"/>
      <c r="G35" s="17">
        <v>27</v>
      </c>
      <c r="H35" s="51">
        <f>H29+H30+H31+H32+H33+H34</f>
        <v>5026682</v>
      </c>
      <c r="I35" s="51">
        <f>I29+I30+I31+I32+I33+I34</f>
        <v>88500566</v>
      </c>
    </row>
    <row r="36" spans="1:9" ht="26.45" customHeight="1" x14ac:dyDescent="0.2">
      <c r="A36" s="373" t="s">
        <v>262</v>
      </c>
      <c r="B36" s="374"/>
      <c r="C36" s="374"/>
      <c r="D36" s="374"/>
      <c r="E36" s="374"/>
      <c r="F36" s="375"/>
      <c r="G36" s="22">
        <v>28</v>
      </c>
      <c r="H36" s="50">
        <v>-77557476</v>
      </c>
      <c r="I36" s="50">
        <v>-195657809</v>
      </c>
    </row>
    <row r="37" spans="1:9" ht="12.75" customHeight="1" x14ac:dyDescent="0.2">
      <c r="A37" s="373" t="s">
        <v>263</v>
      </c>
      <c r="B37" s="374"/>
      <c r="C37" s="374"/>
      <c r="D37" s="374"/>
      <c r="E37" s="374"/>
      <c r="F37" s="375"/>
      <c r="G37" s="22">
        <v>29</v>
      </c>
      <c r="H37" s="50">
        <v>0</v>
      </c>
      <c r="I37" s="50">
        <v>-1445856</v>
      </c>
    </row>
    <row r="38" spans="1:9" ht="12.75" customHeight="1" x14ac:dyDescent="0.2">
      <c r="A38" s="373" t="s">
        <v>264</v>
      </c>
      <c r="B38" s="374"/>
      <c r="C38" s="374"/>
      <c r="D38" s="374"/>
      <c r="E38" s="374"/>
      <c r="F38" s="375"/>
      <c r="G38" s="22">
        <v>30</v>
      </c>
      <c r="H38" s="50">
        <v>-5137000</v>
      </c>
      <c r="I38" s="50">
        <v>-2349</v>
      </c>
    </row>
    <row r="39" spans="1:9" ht="12.75" customHeight="1" x14ac:dyDescent="0.2">
      <c r="A39" s="373" t="s">
        <v>265</v>
      </c>
      <c r="B39" s="374"/>
      <c r="C39" s="374"/>
      <c r="D39" s="374"/>
      <c r="E39" s="374"/>
      <c r="F39" s="375"/>
      <c r="G39" s="22">
        <v>31</v>
      </c>
      <c r="H39" s="50">
        <v>0</v>
      </c>
      <c r="I39" s="50">
        <v>0</v>
      </c>
    </row>
    <row r="40" spans="1:9" ht="12.75" customHeight="1" x14ac:dyDescent="0.2">
      <c r="A40" s="373" t="s">
        <v>266</v>
      </c>
      <c r="B40" s="374"/>
      <c r="C40" s="374"/>
      <c r="D40" s="374"/>
      <c r="E40" s="374"/>
      <c r="F40" s="375"/>
      <c r="G40" s="22">
        <v>32</v>
      </c>
      <c r="H40" s="50">
        <v>0</v>
      </c>
      <c r="I40" s="50">
        <v>-41103759</v>
      </c>
    </row>
    <row r="41" spans="1:9" ht="22.9" customHeight="1" x14ac:dyDescent="0.2">
      <c r="A41" s="361" t="s">
        <v>267</v>
      </c>
      <c r="B41" s="362"/>
      <c r="C41" s="362"/>
      <c r="D41" s="362"/>
      <c r="E41" s="362"/>
      <c r="F41" s="363"/>
      <c r="G41" s="17">
        <v>33</v>
      </c>
      <c r="H41" s="51">
        <f>H36+H37+H38+H39+H40</f>
        <v>-82694476</v>
      </c>
      <c r="I41" s="51">
        <f>I36+I37+I38+I39+I40</f>
        <v>-238209773</v>
      </c>
    </row>
    <row r="42" spans="1:9" ht="30.6" customHeight="1" x14ac:dyDescent="0.2">
      <c r="A42" s="364" t="s">
        <v>268</v>
      </c>
      <c r="B42" s="365"/>
      <c r="C42" s="365"/>
      <c r="D42" s="365"/>
      <c r="E42" s="365"/>
      <c r="F42" s="366"/>
      <c r="G42" s="18">
        <v>34</v>
      </c>
      <c r="H42" s="52">
        <f>H35+H41</f>
        <v>-77667794</v>
      </c>
      <c r="I42" s="52">
        <f>I35+I41</f>
        <v>-149709207</v>
      </c>
    </row>
    <row r="43" spans="1:9" x14ac:dyDescent="0.2">
      <c r="A43" s="367" t="s">
        <v>269</v>
      </c>
      <c r="B43" s="368"/>
      <c r="C43" s="368"/>
      <c r="D43" s="368"/>
      <c r="E43" s="368"/>
      <c r="F43" s="368"/>
      <c r="G43" s="368"/>
      <c r="H43" s="368"/>
      <c r="I43" s="369"/>
    </row>
    <row r="44" spans="1:9" ht="12.75" customHeight="1" x14ac:dyDescent="0.2">
      <c r="A44" s="370" t="s">
        <v>270</v>
      </c>
      <c r="B44" s="371"/>
      <c r="C44" s="371"/>
      <c r="D44" s="371"/>
      <c r="E44" s="371"/>
      <c r="F44" s="372"/>
      <c r="G44" s="21">
        <v>35</v>
      </c>
      <c r="H44" s="49">
        <v>0</v>
      </c>
      <c r="I44" s="49">
        <v>0</v>
      </c>
    </row>
    <row r="45" spans="1:9" ht="27.6" customHeight="1" x14ac:dyDescent="0.2">
      <c r="A45" s="373" t="s">
        <v>271</v>
      </c>
      <c r="B45" s="374"/>
      <c r="C45" s="374"/>
      <c r="D45" s="374"/>
      <c r="E45" s="374"/>
      <c r="F45" s="375"/>
      <c r="G45" s="22">
        <v>36</v>
      </c>
      <c r="H45" s="50">
        <v>0</v>
      </c>
      <c r="I45" s="50">
        <v>0</v>
      </c>
    </row>
    <row r="46" spans="1:9" ht="12.75" customHeight="1" x14ac:dyDescent="0.2">
      <c r="A46" s="373" t="s">
        <v>272</v>
      </c>
      <c r="B46" s="374"/>
      <c r="C46" s="374"/>
      <c r="D46" s="374"/>
      <c r="E46" s="374"/>
      <c r="F46" s="375"/>
      <c r="G46" s="22">
        <v>37</v>
      </c>
      <c r="H46" s="50">
        <v>344850628</v>
      </c>
      <c r="I46" s="50">
        <v>60173752</v>
      </c>
    </row>
    <row r="47" spans="1:9" ht="12.75" customHeight="1" x14ac:dyDescent="0.2">
      <c r="A47" s="373" t="s">
        <v>273</v>
      </c>
      <c r="B47" s="374"/>
      <c r="C47" s="374"/>
      <c r="D47" s="374"/>
      <c r="E47" s="374"/>
      <c r="F47" s="375"/>
      <c r="G47" s="22">
        <v>38</v>
      </c>
      <c r="H47" s="50">
        <v>1756034</v>
      </c>
      <c r="I47" s="50">
        <v>2739417</v>
      </c>
    </row>
    <row r="48" spans="1:9" ht="25.9" customHeight="1" x14ac:dyDescent="0.2">
      <c r="A48" s="361" t="s">
        <v>274</v>
      </c>
      <c r="B48" s="362"/>
      <c r="C48" s="362"/>
      <c r="D48" s="362"/>
      <c r="E48" s="362"/>
      <c r="F48" s="363"/>
      <c r="G48" s="17">
        <v>39</v>
      </c>
      <c r="H48" s="51">
        <f>H44+H45+H46+H47</f>
        <v>346606662</v>
      </c>
      <c r="I48" s="51">
        <f>I44+I45+I46+I47</f>
        <v>62913169</v>
      </c>
    </row>
    <row r="49" spans="1:9" ht="24.6" customHeight="1" x14ac:dyDescent="0.2">
      <c r="A49" s="373" t="s">
        <v>275</v>
      </c>
      <c r="B49" s="374"/>
      <c r="C49" s="374"/>
      <c r="D49" s="374"/>
      <c r="E49" s="374"/>
      <c r="F49" s="375"/>
      <c r="G49" s="22">
        <v>40</v>
      </c>
      <c r="H49" s="50">
        <v>-679122703</v>
      </c>
      <c r="I49" s="50">
        <v>-439471201</v>
      </c>
    </row>
    <row r="50" spans="1:9" ht="12.75" customHeight="1" x14ac:dyDescent="0.2">
      <c r="A50" s="373" t="s">
        <v>276</v>
      </c>
      <c r="B50" s="374"/>
      <c r="C50" s="374"/>
      <c r="D50" s="374"/>
      <c r="E50" s="374"/>
      <c r="F50" s="375"/>
      <c r="G50" s="22">
        <v>41</v>
      </c>
      <c r="H50" s="50">
        <v>0</v>
      </c>
      <c r="I50" s="50">
        <v>-146265488</v>
      </c>
    </row>
    <row r="51" spans="1:9" ht="12.75" customHeight="1" x14ac:dyDescent="0.2">
      <c r="A51" s="373" t="s">
        <v>277</v>
      </c>
      <c r="B51" s="374"/>
      <c r="C51" s="374"/>
      <c r="D51" s="374"/>
      <c r="E51" s="374"/>
      <c r="F51" s="375"/>
      <c r="G51" s="22">
        <v>42</v>
      </c>
      <c r="H51" s="50">
        <v>0</v>
      </c>
      <c r="I51" s="50"/>
    </row>
    <row r="52" spans="1:9" ht="26.45" customHeight="1" x14ac:dyDescent="0.2">
      <c r="A52" s="373" t="s">
        <v>278</v>
      </c>
      <c r="B52" s="374"/>
      <c r="C52" s="374"/>
      <c r="D52" s="374"/>
      <c r="E52" s="374"/>
      <c r="F52" s="375"/>
      <c r="G52" s="22">
        <v>43</v>
      </c>
      <c r="H52" s="50">
        <v>0</v>
      </c>
      <c r="I52" s="50">
        <v>0</v>
      </c>
    </row>
    <row r="53" spans="1:9" ht="12.75" customHeight="1" x14ac:dyDescent="0.2">
      <c r="A53" s="373" t="s">
        <v>279</v>
      </c>
      <c r="B53" s="374"/>
      <c r="C53" s="374"/>
      <c r="D53" s="374"/>
      <c r="E53" s="374"/>
      <c r="F53" s="375"/>
      <c r="G53" s="22">
        <v>44</v>
      </c>
      <c r="H53" s="50">
        <v>-4197790</v>
      </c>
      <c r="I53" s="50">
        <v>-5401059</v>
      </c>
    </row>
    <row r="54" spans="1:9" ht="27.6" customHeight="1" x14ac:dyDescent="0.2">
      <c r="A54" s="361" t="s">
        <v>280</v>
      </c>
      <c r="B54" s="362"/>
      <c r="C54" s="362"/>
      <c r="D54" s="362"/>
      <c r="E54" s="362"/>
      <c r="F54" s="363"/>
      <c r="G54" s="17">
        <v>45</v>
      </c>
      <c r="H54" s="51">
        <f>H49+H50+H51+H52+H53</f>
        <v>-683320493</v>
      </c>
      <c r="I54" s="51">
        <f>I49+I50+I51+I52+I53</f>
        <v>-591137748</v>
      </c>
    </row>
    <row r="55" spans="1:9" ht="27.6" customHeight="1" x14ac:dyDescent="0.2">
      <c r="A55" s="376" t="s">
        <v>281</v>
      </c>
      <c r="B55" s="377"/>
      <c r="C55" s="377"/>
      <c r="D55" s="377"/>
      <c r="E55" s="377"/>
      <c r="F55" s="378"/>
      <c r="G55" s="17">
        <v>46</v>
      </c>
      <c r="H55" s="51">
        <f>H48+H54</f>
        <v>-336713831</v>
      </c>
      <c r="I55" s="51">
        <f>I48+I54</f>
        <v>-528224579</v>
      </c>
    </row>
    <row r="56" spans="1:9" x14ac:dyDescent="0.2">
      <c r="A56" s="308" t="s">
        <v>282</v>
      </c>
      <c r="B56" s="309"/>
      <c r="C56" s="309"/>
      <c r="D56" s="309"/>
      <c r="E56" s="309"/>
      <c r="F56" s="310"/>
      <c r="G56" s="22">
        <v>47</v>
      </c>
      <c r="H56" s="50">
        <v>0</v>
      </c>
      <c r="I56" s="50">
        <v>0</v>
      </c>
    </row>
    <row r="57" spans="1:9" ht="27" customHeight="1" x14ac:dyDescent="0.2">
      <c r="A57" s="376" t="s">
        <v>283</v>
      </c>
      <c r="B57" s="377"/>
      <c r="C57" s="377"/>
      <c r="D57" s="377"/>
      <c r="E57" s="377"/>
      <c r="F57" s="378"/>
      <c r="G57" s="17">
        <v>48</v>
      </c>
      <c r="H57" s="51">
        <f>H27+H42+H55+H56</f>
        <v>59166549</v>
      </c>
      <c r="I57" s="51">
        <f>I27+I42+I55+I56</f>
        <v>-135581483</v>
      </c>
    </row>
    <row r="58" spans="1:9" ht="27" customHeight="1" x14ac:dyDescent="0.2">
      <c r="A58" s="379" t="s">
        <v>284</v>
      </c>
      <c r="B58" s="380"/>
      <c r="C58" s="380"/>
      <c r="D58" s="380"/>
      <c r="E58" s="380"/>
      <c r="F58" s="381"/>
      <c r="G58" s="22">
        <v>49</v>
      </c>
      <c r="H58" s="50">
        <v>522973238</v>
      </c>
      <c r="I58" s="114">
        <v>582139787</v>
      </c>
    </row>
    <row r="59" spans="1:9" ht="28.9" customHeight="1" x14ac:dyDescent="0.2">
      <c r="A59" s="364" t="s">
        <v>285</v>
      </c>
      <c r="B59" s="365"/>
      <c r="C59" s="365"/>
      <c r="D59" s="365"/>
      <c r="E59" s="365"/>
      <c r="F59" s="366"/>
      <c r="G59" s="18">
        <v>50</v>
      </c>
      <c r="H59" s="52">
        <f>H57+H58</f>
        <v>582139787</v>
      </c>
      <c r="I59" s="52">
        <f>I57+I58</f>
        <v>446558304</v>
      </c>
    </row>
  </sheetData>
  <sheetProtection algorithmName="SHA-512" hashValue="rJj1EfgBvxb3k5QPHa6r/ZvI420uzxam4UfzTlQkiuIZ9eztp1G661sWud+ASEOpxaNXwz0/w+cDCseLhlQUqw==" saltValue="7FrFLOh6DGlX3w3vSYsYn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55:I57 H42:I42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10:I10 H14:I14 H29:I35 H44:I48 H58:I59"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sqref="A1:I1"/>
    </sheetView>
  </sheetViews>
  <sheetFormatPr defaultRowHeight="12.75" x14ac:dyDescent="0.2"/>
  <cols>
    <col min="1" max="7" width="9.140625" style="11"/>
    <col min="8" max="9" width="20.7109375" style="53"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360" t="s">
        <v>286</v>
      </c>
      <c r="B1" s="388"/>
      <c r="C1" s="388"/>
      <c r="D1" s="388"/>
      <c r="E1" s="388"/>
      <c r="F1" s="388"/>
      <c r="G1" s="388"/>
      <c r="H1" s="388"/>
      <c r="I1" s="388"/>
    </row>
    <row r="2" spans="1:9" ht="12.75" customHeight="1" x14ac:dyDescent="0.2">
      <c r="A2" s="359" t="s">
        <v>287</v>
      </c>
      <c r="B2" s="314"/>
      <c r="C2" s="314"/>
      <c r="D2" s="314"/>
      <c r="E2" s="314"/>
      <c r="F2" s="314"/>
      <c r="G2" s="314"/>
      <c r="H2" s="314"/>
      <c r="I2" s="314"/>
    </row>
    <row r="3" spans="1:9" x14ac:dyDescent="0.2">
      <c r="A3" s="390" t="s">
        <v>288</v>
      </c>
      <c r="B3" s="398"/>
      <c r="C3" s="398"/>
      <c r="D3" s="398"/>
      <c r="E3" s="398"/>
      <c r="F3" s="398"/>
      <c r="G3" s="398"/>
      <c r="H3" s="398"/>
      <c r="I3" s="398"/>
    </row>
    <row r="4" spans="1:9" x14ac:dyDescent="0.2">
      <c r="A4" s="389" t="s">
        <v>289</v>
      </c>
      <c r="B4" s="321"/>
      <c r="C4" s="321"/>
      <c r="D4" s="321"/>
      <c r="E4" s="321"/>
      <c r="F4" s="321"/>
      <c r="G4" s="321"/>
      <c r="H4" s="321"/>
      <c r="I4" s="322"/>
    </row>
    <row r="5" spans="1:9" ht="24" thickBot="1" x14ac:dyDescent="0.25">
      <c r="A5" s="392" t="s">
        <v>290</v>
      </c>
      <c r="B5" s="393"/>
      <c r="C5" s="393"/>
      <c r="D5" s="393"/>
      <c r="E5" s="393"/>
      <c r="F5" s="394"/>
      <c r="G5" s="12" t="s">
        <v>291</v>
      </c>
      <c r="H5" s="44" t="s">
        <v>292</v>
      </c>
      <c r="I5" s="44" t="s">
        <v>293</v>
      </c>
    </row>
    <row r="6" spans="1:9" x14ac:dyDescent="0.2">
      <c r="A6" s="395">
        <v>1</v>
      </c>
      <c r="B6" s="396"/>
      <c r="C6" s="396"/>
      <c r="D6" s="396"/>
      <c r="E6" s="396"/>
      <c r="F6" s="397"/>
      <c r="G6" s="14">
        <v>2</v>
      </c>
      <c r="H6" s="20" t="s">
        <v>294</v>
      </c>
      <c r="I6" s="20" t="s">
        <v>295</v>
      </c>
    </row>
    <row r="7" spans="1:9" x14ac:dyDescent="0.2">
      <c r="A7" s="367" t="s">
        <v>296</v>
      </c>
      <c r="B7" s="405"/>
      <c r="C7" s="405"/>
      <c r="D7" s="405"/>
      <c r="E7" s="405"/>
      <c r="F7" s="405"/>
      <c r="G7" s="405"/>
      <c r="H7" s="405"/>
      <c r="I7" s="406"/>
    </row>
    <row r="8" spans="1:9" x14ac:dyDescent="0.2">
      <c r="A8" s="407" t="s">
        <v>297</v>
      </c>
      <c r="B8" s="407"/>
      <c r="C8" s="407"/>
      <c r="D8" s="407"/>
      <c r="E8" s="407"/>
      <c r="F8" s="407"/>
      <c r="G8" s="15">
        <v>1</v>
      </c>
      <c r="H8" s="49"/>
      <c r="I8" s="49"/>
    </row>
    <row r="9" spans="1:9" x14ac:dyDescent="0.2">
      <c r="A9" s="344" t="s">
        <v>298</v>
      </c>
      <c r="B9" s="344"/>
      <c r="C9" s="344"/>
      <c r="D9" s="344"/>
      <c r="E9" s="344"/>
      <c r="F9" s="344"/>
      <c r="G9" s="16">
        <v>2</v>
      </c>
      <c r="H9" s="50"/>
      <c r="I9" s="50"/>
    </row>
    <row r="10" spans="1:9" x14ac:dyDescent="0.2">
      <c r="A10" s="344" t="s">
        <v>299</v>
      </c>
      <c r="B10" s="344"/>
      <c r="C10" s="344"/>
      <c r="D10" s="344"/>
      <c r="E10" s="344"/>
      <c r="F10" s="344"/>
      <c r="G10" s="16">
        <v>3</v>
      </c>
      <c r="H10" s="50"/>
      <c r="I10" s="50"/>
    </row>
    <row r="11" spans="1:9" x14ac:dyDescent="0.2">
      <c r="A11" s="344" t="s">
        <v>300</v>
      </c>
      <c r="B11" s="344"/>
      <c r="C11" s="344"/>
      <c r="D11" s="344"/>
      <c r="E11" s="344"/>
      <c r="F11" s="344"/>
      <c r="G11" s="16">
        <v>4</v>
      </c>
      <c r="H11" s="50"/>
      <c r="I11" s="50"/>
    </row>
    <row r="12" spans="1:9" x14ac:dyDescent="0.2">
      <c r="A12" s="344" t="s">
        <v>414</v>
      </c>
      <c r="B12" s="344"/>
      <c r="C12" s="344"/>
      <c r="D12" s="344"/>
      <c r="E12" s="344"/>
      <c r="F12" s="344"/>
      <c r="G12" s="16">
        <v>5</v>
      </c>
      <c r="H12" s="50"/>
      <c r="I12" s="50"/>
    </row>
    <row r="13" spans="1:9" x14ac:dyDescent="0.2">
      <c r="A13" s="343" t="s">
        <v>415</v>
      </c>
      <c r="B13" s="343"/>
      <c r="C13" s="343"/>
      <c r="D13" s="343"/>
      <c r="E13" s="343"/>
      <c r="F13" s="343"/>
      <c r="G13" s="17">
        <v>6</v>
      </c>
      <c r="H13" s="51">
        <f>SUM(H8:H12)</f>
        <v>0</v>
      </c>
      <c r="I13" s="51">
        <f>SUM(I8:I12)</f>
        <v>0</v>
      </c>
    </row>
    <row r="14" spans="1:9" x14ac:dyDescent="0.2">
      <c r="A14" s="344" t="s">
        <v>416</v>
      </c>
      <c r="B14" s="344"/>
      <c r="C14" s="344"/>
      <c r="D14" s="344"/>
      <c r="E14" s="344"/>
      <c r="F14" s="344"/>
      <c r="G14" s="16">
        <v>7</v>
      </c>
      <c r="H14" s="50"/>
      <c r="I14" s="50"/>
    </row>
    <row r="15" spans="1:9" x14ac:dyDescent="0.2">
      <c r="A15" s="344" t="s">
        <v>417</v>
      </c>
      <c r="B15" s="344"/>
      <c r="C15" s="344"/>
      <c r="D15" s="344"/>
      <c r="E15" s="344"/>
      <c r="F15" s="344"/>
      <c r="G15" s="16">
        <v>8</v>
      </c>
      <c r="H15" s="50"/>
      <c r="I15" s="50"/>
    </row>
    <row r="16" spans="1:9" x14ac:dyDescent="0.2">
      <c r="A16" s="344" t="s">
        <v>419</v>
      </c>
      <c r="B16" s="344"/>
      <c r="C16" s="344"/>
      <c r="D16" s="344"/>
      <c r="E16" s="344"/>
      <c r="F16" s="344"/>
      <c r="G16" s="16">
        <v>9</v>
      </c>
      <c r="H16" s="50"/>
      <c r="I16" s="50"/>
    </row>
    <row r="17" spans="1:9" x14ac:dyDescent="0.2">
      <c r="A17" s="344" t="s">
        <v>420</v>
      </c>
      <c r="B17" s="344"/>
      <c r="C17" s="344"/>
      <c r="D17" s="344"/>
      <c r="E17" s="344"/>
      <c r="F17" s="344"/>
      <c r="G17" s="16">
        <v>10</v>
      </c>
      <c r="H17" s="50"/>
      <c r="I17" s="50"/>
    </row>
    <row r="18" spans="1:9" x14ac:dyDescent="0.2">
      <c r="A18" s="344" t="s">
        <v>421</v>
      </c>
      <c r="B18" s="344"/>
      <c r="C18" s="344"/>
      <c r="D18" s="344"/>
      <c r="E18" s="344"/>
      <c r="F18" s="344"/>
      <c r="G18" s="16">
        <v>11</v>
      </c>
      <c r="H18" s="50"/>
      <c r="I18" s="50"/>
    </row>
    <row r="19" spans="1:9" x14ac:dyDescent="0.2">
      <c r="A19" s="344" t="s">
        <v>422</v>
      </c>
      <c r="B19" s="344"/>
      <c r="C19" s="344"/>
      <c r="D19" s="344"/>
      <c r="E19" s="344"/>
      <c r="F19" s="344"/>
      <c r="G19" s="16">
        <v>12</v>
      </c>
      <c r="H19" s="50"/>
      <c r="I19" s="50"/>
    </row>
    <row r="20" spans="1:9" ht="25.9" customHeight="1" x14ac:dyDescent="0.2">
      <c r="A20" s="403" t="s">
        <v>423</v>
      </c>
      <c r="B20" s="404"/>
      <c r="C20" s="404"/>
      <c r="D20" s="404"/>
      <c r="E20" s="404"/>
      <c r="F20" s="404"/>
      <c r="G20" s="18">
        <v>13</v>
      </c>
      <c r="H20" s="52">
        <f>H14+H15+H16+H17+H18+H19</f>
        <v>0</v>
      </c>
      <c r="I20" s="52">
        <f>I14+I15+I16+I17+I18+I19</f>
        <v>0</v>
      </c>
    </row>
    <row r="21" spans="1:9" ht="25.9" customHeight="1" x14ac:dyDescent="0.2">
      <c r="A21" s="403" t="s">
        <v>424</v>
      </c>
      <c r="B21" s="404"/>
      <c r="C21" s="404"/>
      <c r="D21" s="404"/>
      <c r="E21" s="404"/>
      <c r="F21" s="404"/>
      <c r="G21" s="18">
        <v>14</v>
      </c>
      <c r="H21" s="52">
        <f>H13+H20</f>
        <v>0</v>
      </c>
      <c r="I21" s="52">
        <f>I13+I20</f>
        <v>0</v>
      </c>
    </row>
    <row r="22" spans="1:9" x14ac:dyDescent="0.2">
      <c r="A22" s="367" t="s">
        <v>301</v>
      </c>
      <c r="B22" s="405"/>
      <c r="C22" s="405"/>
      <c r="D22" s="405"/>
      <c r="E22" s="405"/>
      <c r="F22" s="405"/>
      <c r="G22" s="405"/>
      <c r="H22" s="405"/>
      <c r="I22" s="406"/>
    </row>
    <row r="23" spans="1:9" ht="26.45" customHeight="1" x14ac:dyDescent="0.2">
      <c r="A23" s="407" t="s">
        <v>418</v>
      </c>
      <c r="B23" s="407"/>
      <c r="C23" s="407"/>
      <c r="D23" s="407"/>
      <c r="E23" s="407"/>
      <c r="F23" s="407"/>
      <c r="G23" s="15">
        <v>15</v>
      </c>
      <c r="H23" s="49"/>
      <c r="I23" s="49"/>
    </row>
    <row r="24" spans="1:9" x14ac:dyDescent="0.2">
      <c r="A24" s="344" t="s">
        <v>302</v>
      </c>
      <c r="B24" s="344"/>
      <c r="C24" s="344"/>
      <c r="D24" s="344"/>
      <c r="E24" s="344"/>
      <c r="F24" s="344"/>
      <c r="G24" s="15">
        <v>16</v>
      </c>
      <c r="H24" s="50"/>
      <c r="I24" s="50"/>
    </row>
    <row r="25" spans="1:9" x14ac:dyDescent="0.2">
      <c r="A25" s="344" t="s">
        <v>303</v>
      </c>
      <c r="B25" s="344"/>
      <c r="C25" s="344"/>
      <c r="D25" s="344"/>
      <c r="E25" s="344"/>
      <c r="F25" s="344"/>
      <c r="G25" s="15">
        <v>17</v>
      </c>
      <c r="H25" s="50"/>
      <c r="I25" s="50"/>
    </row>
    <row r="26" spans="1:9" x14ac:dyDescent="0.2">
      <c r="A26" s="344" t="s">
        <v>304</v>
      </c>
      <c r="B26" s="344"/>
      <c r="C26" s="344"/>
      <c r="D26" s="344"/>
      <c r="E26" s="344"/>
      <c r="F26" s="344"/>
      <c r="G26" s="15">
        <v>18</v>
      </c>
      <c r="H26" s="50"/>
      <c r="I26" s="50"/>
    </row>
    <row r="27" spans="1:9" x14ac:dyDescent="0.2">
      <c r="A27" s="344" t="s">
        <v>305</v>
      </c>
      <c r="B27" s="344"/>
      <c r="C27" s="344"/>
      <c r="D27" s="344"/>
      <c r="E27" s="344"/>
      <c r="F27" s="344"/>
      <c r="G27" s="15">
        <v>19</v>
      </c>
      <c r="H27" s="50"/>
      <c r="I27" s="50"/>
    </row>
    <row r="28" spans="1:9" x14ac:dyDescent="0.2">
      <c r="A28" s="344" t="s">
        <v>306</v>
      </c>
      <c r="B28" s="344"/>
      <c r="C28" s="344"/>
      <c r="D28" s="344"/>
      <c r="E28" s="344"/>
      <c r="F28" s="344"/>
      <c r="G28" s="15">
        <v>20</v>
      </c>
      <c r="H28" s="50"/>
      <c r="I28" s="50"/>
    </row>
    <row r="29" spans="1:9" ht="25.15" customHeight="1" x14ac:dyDescent="0.2">
      <c r="A29" s="343" t="s">
        <v>425</v>
      </c>
      <c r="B29" s="343"/>
      <c r="C29" s="343"/>
      <c r="D29" s="343"/>
      <c r="E29" s="343"/>
      <c r="F29" s="343"/>
      <c r="G29" s="17">
        <v>21</v>
      </c>
      <c r="H29" s="51">
        <f>SUM(H23:H28)</f>
        <v>0</v>
      </c>
      <c r="I29" s="51">
        <f>SUM(I23:I28)</f>
        <v>0</v>
      </c>
    </row>
    <row r="30" spans="1:9" ht="21" customHeight="1" x14ac:dyDescent="0.2">
      <c r="A30" s="344" t="s">
        <v>307</v>
      </c>
      <c r="B30" s="344"/>
      <c r="C30" s="344"/>
      <c r="D30" s="344"/>
      <c r="E30" s="344"/>
      <c r="F30" s="344"/>
      <c r="G30" s="16">
        <v>22</v>
      </c>
      <c r="H30" s="50"/>
      <c r="I30" s="50"/>
    </row>
    <row r="31" spans="1:9" x14ac:dyDescent="0.2">
      <c r="A31" s="344" t="s">
        <v>308</v>
      </c>
      <c r="B31" s="344"/>
      <c r="C31" s="344"/>
      <c r="D31" s="344"/>
      <c r="E31" s="344"/>
      <c r="F31" s="344"/>
      <c r="G31" s="16">
        <v>23</v>
      </c>
      <c r="H31" s="50"/>
      <c r="I31" s="50"/>
    </row>
    <row r="32" spans="1:9" x14ac:dyDescent="0.2">
      <c r="A32" s="344" t="s">
        <v>309</v>
      </c>
      <c r="B32" s="344"/>
      <c r="C32" s="344"/>
      <c r="D32" s="344"/>
      <c r="E32" s="344"/>
      <c r="F32" s="344"/>
      <c r="G32" s="16">
        <v>24</v>
      </c>
      <c r="H32" s="50"/>
      <c r="I32" s="50"/>
    </row>
    <row r="33" spans="1:9" x14ac:dyDescent="0.2">
      <c r="A33" s="344" t="s">
        <v>310</v>
      </c>
      <c r="B33" s="344"/>
      <c r="C33" s="344"/>
      <c r="D33" s="344"/>
      <c r="E33" s="344"/>
      <c r="F33" s="344"/>
      <c r="G33" s="16">
        <v>25</v>
      </c>
      <c r="H33" s="50"/>
      <c r="I33" s="50"/>
    </row>
    <row r="34" spans="1:9" x14ac:dyDescent="0.2">
      <c r="A34" s="344" t="s">
        <v>311</v>
      </c>
      <c r="B34" s="344"/>
      <c r="C34" s="344"/>
      <c r="D34" s="344"/>
      <c r="E34" s="344"/>
      <c r="F34" s="344"/>
      <c r="G34" s="16">
        <v>26</v>
      </c>
      <c r="H34" s="50"/>
      <c r="I34" s="50"/>
    </row>
    <row r="35" spans="1:9" ht="28.9" customHeight="1" x14ac:dyDescent="0.2">
      <c r="A35" s="343" t="s">
        <v>426</v>
      </c>
      <c r="B35" s="343"/>
      <c r="C35" s="343"/>
      <c r="D35" s="343"/>
      <c r="E35" s="343"/>
      <c r="F35" s="343"/>
      <c r="G35" s="17">
        <v>27</v>
      </c>
      <c r="H35" s="51">
        <f>SUM(H30:H34)</f>
        <v>0</v>
      </c>
      <c r="I35" s="51">
        <f>SUM(I30:I34)</f>
        <v>0</v>
      </c>
    </row>
    <row r="36" spans="1:9" ht="26.45" customHeight="1" x14ac:dyDescent="0.2">
      <c r="A36" s="403" t="s">
        <v>427</v>
      </c>
      <c r="B36" s="404"/>
      <c r="C36" s="404"/>
      <c r="D36" s="404"/>
      <c r="E36" s="404"/>
      <c r="F36" s="404"/>
      <c r="G36" s="18">
        <v>28</v>
      </c>
      <c r="H36" s="52">
        <f>H29+H35</f>
        <v>0</v>
      </c>
      <c r="I36" s="52">
        <f>I29+I35</f>
        <v>0</v>
      </c>
    </row>
    <row r="37" spans="1:9" x14ac:dyDescent="0.2">
      <c r="A37" s="367" t="s">
        <v>312</v>
      </c>
      <c r="B37" s="405"/>
      <c r="C37" s="405"/>
      <c r="D37" s="405"/>
      <c r="E37" s="405"/>
      <c r="F37" s="405"/>
      <c r="G37" s="405">
        <v>0</v>
      </c>
      <c r="H37" s="405"/>
      <c r="I37" s="406"/>
    </row>
    <row r="38" spans="1:9" x14ac:dyDescent="0.2">
      <c r="A38" s="408" t="s">
        <v>313</v>
      </c>
      <c r="B38" s="408"/>
      <c r="C38" s="408"/>
      <c r="D38" s="408"/>
      <c r="E38" s="408"/>
      <c r="F38" s="408"/>
      <c r="G38" s="15">
        <v>29</v>
      </c>
      <c r="H38" s="49"/>
      <c r="I38" s="49"/>
    </row>
    <row r="39" spans="1:9" ht="21.6" customHeight="1" x14ac:dyDescent="0.2">
      <c r="A39" s="286" t="s">
        <v>314</v>
      </c>
      <c r="B39" s="286"/>
      <c r="C39" s="286"/>
      <c r="D39" s="286"/>
      <c r="E39" s="286"/>
      <c r="F39" s="286"/>
      <c r="G39" s="15">
        <v>30</v>
      </c>
      <c r="H39" s="49"/>
      <c r="I39" s="49"/>
    </row>
    <row r="40" spans="1:9" x14ac:dyDescent="0.2">
      <c r="A40" s="286" t="s">
        <v>315</v>
      </c>
      <c r="B40" s="286"/>
      <c r="C40" s="286"/>
      <c r="D40" s="286"/>
      <c r="E40" s="286"/>
      <c r="F40" s="286"/>
      <c r="G40" s="15">
        <v>31</v>
      </c>
      <c r="H40" s="49"/>
      <c r="I40" s="49"/>
    </row>
    <row r="41" spans="1:9" x14ac:dyDescent="0.2">
      <c r="A41" s="286" t="s">
        <v>316</v>
      </c>
      <c r="B41" s="286"/>
      <c r="C41" s="286"/>
      <c r="D41" s="286"/>
      <c r="E41" s="286"/>
      <c r="F41" s="286"/>
      <c r="G41" s="15">
        <v>32</v>
      </c>
      <c r="H41" s="49"/>
      <c r="I41" s="49"/>
    </row>
    <row r="42" spans="1:9" ht="26.45" customHeight="1" x14ac:dyDescent="0.2">
      <c r="A42" s="343" t="s">
        <v>428</v>
      </c>
      <c r="B42" s="343"/>
      <c r="C42" s="343"/>
      <c r="D42" s="343"/>
      <c r="E42" s="343"/>
      <c r="F42" s="343"/>
      <c r="G42" s="17">
        <v>33</v>
      </c>
      <c r="H42" s="51">
        <f>H41+H40+H39+H38</f>
        <v>0</v>
      </c>
      <c r="I42" s="51">
        <f>I41+I40+I39+I38</f>
        <v>0</v>
      </c>
    </row>
    <row r="43" spans="1:9" ht="22.9" customHeight="1" x14ac:dyDescent="0.2">
      <c r="A43" s="286" t="s">
        <v>317</v>
      </c>
      <c r="B43" s="286"/>
      <c r="C43" s="286"/>
      <c r="D43" s="286"/>
      <c r="E43" s="286"/>
      <c r="F43" s="286"/>
      <c r="G43" s="16">
        <v>34</v>
      </c>
      <c r="H43" s="50"/>
      <c r="I43" s="50"/>
    </row>
    <row r="44" spans="1:9" x14ac:dyDescent="0.2">
      <c r="A44" s="286" t="s">
        <v>318</v>
      </c>
      <c r="B44" s="286"/>
      <c r="C44" s="286"/>
      <c r="D44" s="286"/>
      <c r="E44" s="286"/>
      <c r="F44" s="286"/>
      <c r="G44" s="16">
        <v>35</v>
      </c>
      <c r="H44" s="50"/>
      <c r="I44" s="50"/>
    </row>
    <row r="45" spans="1:9" x14ac:dyDescent="0.2">
      <c r="A45" s="286" t="s">
        <v>319</v>
      </c>
      <c r="B45" s="286"/>
      <c r="C45" s="286"/>
      <c r="D45" s="286"/>
      <c r="E45" s="286"/>
      <c r="F45" s="286"/>
      <c r="G45" s="16">
        <v>36</v>
      </c>
      <c r="H45" s="50"/>
      <c r="I45" s="50"/>
    </row>
    <row r="46" spans="1:9" ht="25.15" customHeight="1" x14ac:dyDescent="0.2">
      <c r="A46" s="286" t="s">
        <v>320</v>
      </c>
      <c r="B46" s="286"/>
      <c r="C46" s="286"/>
      <c r="D46" s="286"/>
      <c r="E46" s="286"/>
      <c r="F46" s="286"/>
      <c r="G46" s="16">
        <v>37</v>
      </c>
      <c r="H46" s="50"/>
      <c r="I46" s="50"/>
    </row>
    <row r="47" spans="1:9" x14ac:dyDescent="0.2">
      <c r="A47" s="286" t="s">
        <v>321</v>
      </c>
      <c r="B47" s="286"/>
      <c r="C47" s="286"/>
      <c r="D47" s="286"/>
      <c r="E47" s="286"/>
      <c r="F47" s="286"/>
      <c r="G47" s="16">
        <v>38</v>
      </c>
      <c r="H47" s="50"/>
      <c r="I47" s="50"/>
    </row>
    <row r="48" spans="1:9" ht="25.15" customHeight="1" x14ac:dyDescent="0.2">
      <c r="A48" s="343" t="s">
        <v>429</v>
      </c>
      <c r="B48" s="343"/>
      <c r="C48" s="343"/>
      <c r="D48" s="343"/>
      <c r="E48" s="343"/>
      <c r="F48" s="343"/>
      <c r="G48" s="17">
        <v>39</v>
      </c>
      <c r="H48" s="51">
        <f>H47+H46+H45+H44+H43</f>
        <v>0</v>
      </c>
      <c r="I48" s="51">
        <f>I47+I46+I45+I44+I43</f>
        <v>0</v>
      </c>
    </row>
    <row r="49" spans="1:9" ht="28.15" customHeight="1" x14ac:dyDescent="0.2">
      <c r="A49" s="334" t="s">
        <v>430</v>
      </c>
      <c r="B49" s="335"/>
      <c r="C49" s="335"/>
      <c r="D49" s="335"/>
      <c r="E49" s="335"/>
      <c r="F49" s="335"/>
      <c r="G49" s="17">
        <v>40</v>
      </c>
      <c r="H49" s="51">
        <f>H48+H42</f>
        <v>0</v>
      </c>
      <c r="I49" s="51">
        <f>I48+I42</f>
        <v>0</v>
      </c>
    </row>
    <row r="50" spans="1:9" x14ac:dyDescent="0.2">
      <c r="A50" s="344" t="s">
        <v>322</v>
      </c>
      <c r="B50" s="344"/>
      <c r="C50" s="344"/>
      <c r="D50" s="344"/>
      <c r="E50" s="344"/>
      <c r="F50" s="344"/>
      <c r="G50" s="16">
        <v>41</v>
      </c>
      <c r="H50" s="50"/>
      <c r="I50" s="50"/>
    </row>
    <row r="51" spans="1:9" ht="24.6" customHeight="1" x14ac:dyDescent="0.2">
      <c r="A51" s="334" t="s">
        <v>431</v>
      </c>
      <c r="B51" s="335"/>
      <c r="C51" s="335"/>
      <c r="D51" s="335"/>
      <c r="E51" s="335"/>
      <c r="F51" s="335"/>
      <c r="G51" s="17">
        <v>42</v>
      </c>
      <c r="H51" s="51">
        <f>H21+H36+H49+H50</f>
        <v>0</v>
      </c>
      <c r="I51" s="51">
        <f>I21+I36+I49+I50</f>
        <v>0</v>
      </c>
    </row>
    <row r="52" spans="1:9" ht="23.45" customHeight="1" x14ac:dyDescent="0.2">
      <c r="A52" s="401" t="s">
        <v>432</v>
      </c>
      <c r="B52" s="402"/>
      <c r="C52" s="402"/>
      <c r="D52" s="402"/>
      <c r="E52" s="402"/>
      <c r="F52" s="402"/>
      <c r="G52" s="16">
        <v>43</v>
      </c>
      <c r="H52" s="50"/>
      <c r="I52" s="50"/>
    </row>
    <row r="53" spans="1:9" ht="28.9" customHeight="1" x14ac:dyDescent="0.2">
      <c r="A53" s="399" t="s">
        <v>433</v>
      </c>
      <c r="B53" s="400"/>
      <c r="C53" s="400"/>
      <c r="D53" s="400"/>
      <c r="E53" s="400"/>
      <c r="F53" s="400"/>
      <c r="G53" s="19">
        <v>44</v>
      </c>
      <c r="H53" s="65">
        <f>H52+H51</f>
        <v>0</v>
      </c>
      <c r="I53" s="65">
        <f>I52+I51</f>
        <v>0</v>
      </c>
    </row>
  </sheetData>
  <sheetProtection algorithmName="SHA-512" hashValue="zs79uqijfzws3cehZvpm1dJ6N3JeKVCZIXxty16N1js+i33uzZAIeZyRUiHIVD947w22UvEKNWHj2R2gSDgUdA==" saltValue="9MYX37/Q8kJm/gSIexAEUw==" spinCount="100000" sheet="1" objects="1" scenarios="1"/>
  <mergeCells count="53">
    <mergeCell ref="A2:I2"/>
    <mergeCell ref="A1:I1"/>
    <mergeCell ref="A4:I4"/>
    <mergeCell ref="A5:F5"/>
    <mergeCell ref="A43:F43"/>
    <mergeCell ref="A30:F30"/>
    <mergeCell ref="A31:F31"/>
    <mergeCell ref="A13:F13"/>
    <mergeCell ref="A14:F14"/>
    <mergeCell ref="A12:F12"/>
    <mergeCell ref="A42:F42"/>
    <mergeCell ref="A38:F38"/>
    <mergeCell ref="A39:F39"/>
    <mergeCell ref="A40:F40"/>
    <mergeCell ref="A41:F41"/>
    <mergeCell ref="A26:F26"/>
    <mergeCell ref="A27:F27"/>
    <mergeCell ref="A28:F28"/>
    <mergeCell ref="A29:F29"/>
    <mergeCell ref="A37:I37"/>
    <mergeCell ref="A35:F35"/>
    <mergeCell ref="A36:F36"/>
    <mergeCell ref="A7:I7"/>
    <mergeCell ref="A8:F8"/>
    <mergeCell ref="A9:F9"/>
    <mergeCell ref="A10:F10"/>
    <mergeCell ref="A11:F11"/>
    <mergeCell ref="A15:F15"/>
    <mergeCell ref="A20:F20"/>
    <mergeCell ref="A22:I22"/>
    <mergeCell ref="A23:F23"/>
    <mergeCell ref="A24:F24"/>
    <mergeCell ref="A16:F16"/>
    <mergeCell ref="A17:F17"/>
    <mergeCell ref="A18:F18"/>
    <mergeCell ref="A19:F19"/>
    <mergeCell ref="A21:F21"/>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33:F33"/>
    <mergeCell ref="A34:F34"/>
  </mergeCells>
  <dataValidations count="7">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36:I36 H33:I33 H13:I13 H49:I51 H15:I21" xr:uid="{00000000-0002-0000-0400-000003000000}">
      <formula1>999999999999</formula1>
    </dataValidation>
    <dataValidation type="whole" operator="lessThanOrEqual" allowBlank="1" showInputMessage="1" showErrorMessage="1" errorTitle="Incorrect entry" error="You can enter only negative whole numbers or a zero" sqref="H35:I35 H48:I48" xr:uid="{00000000-0002-0000-0400-000004000000}">
      <formula1>0</formula1>
    </dataValidation>
    <dataValidation type="whole" operator="greaterThanOrEqual" allowBlank="1" showInputMessage="1" showErrorMessage="1" errorTitle="Incorrect entry" error="You can enter only positive whole numbers" sqref="H8:I11 H52:I53 H23:I29 H38:I42" xr:uid="{00000000-0002-0000-0400-000005000000}">
      <formula1>0</formula1>
    </dataValidation>
    <dataValidation operator="lessThanOrEqual" allowBlank="1" showInputMessage="1" showErrorMessage="1" errorTitle="Incorrect entry" error="You can enter only negative whole numbers or a zero" sqref="H12:I12 H14:I14 H30:I32 H34:I34 H43:I47" xr:uid="{00000000-0002-0000-0400-000006000000}"/>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view="pageBreakPreview" topLeftCell="C1" zoomScale="90" zoomScaleNormal="100" zoomScaleSheetLayoutView="90" workbookViewId="0">
      <pane ySplit="6" topLeftCell="A43" activePane="bottomLeft" state="frozen"/>
      <selection pane="bottomLeft" activeCell="V41" sqref="V41"/>
    </sheetView>
  </sheetViews>
  <sheetFormatPr defaultRowHeight="12.75" x14ac:dyDescent="0.2"/>
  <cols>
    <col min="1" max="4" width="9.140625" style="2"/>
    <col min="5" max="5" width="10.140625" style="2" bestFit="1" customWidth="1"/>
    <col min="6" max="6" width="9.140625" style="2"/>
    <col min="7" max="7" width="10.85546875" style="2" bestFit="1" customWidth="1"/>
    <col min="8" max="25" width="12.7109375" style="67" customWidth="1"/>
    <col min="26"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429" t="s">
        <v>323</v>
      </c>
      <c r="B1" s="430"/>
      <c r="C1" s="430"/>
      <c r="D1" s="430"/>
      <c r="E1" s="430"/>
      <c r="F1" s="430"/>
      <c r="G1" s="430"/>
      <c r="H1" s="430"/>
      <c r="I1" s="430"/>
      <c r="J1" s="430"/>
      <c r="K1" s="66"/>
    </row>
    <row r="2" spans="1:25" ht="15.75" x14ac:dyDescent="0.2">
      <c r="A2" s="3"/>
      <c r="B2" s="4"/>
      <c r="C2" s="431" t="s">
        <v>324</v>
      </c>
      <c r="D2" s="431"/>
      <c r="E2" s="5">
        <v>44562</v>
      </c>
      <c r="F2" s="6" t="s">
        <v>325</v>
      </c>
      <c r="G2" s="5">
        <v>44926</v>
      </c>
      <c r="H2" s="68"/>
      <c r="I2" s="68"/>
      <c r="J2" s="68"/>
      <c r="K2" s="69"/>
      <c r="X2" s="70" t="s">
        <v>326</v>
      </c>
    </row>
    <row r="3" spans="1:25" ht="13.5" customHeight="1" thickBot="1" x14ac:dyDescent="0.25">
      <c r="A3" s="432" t="s">
        <v>327</v>
      </c>
      <c r="B3" s="433"/>
      <c r="C3" s="433"/>
      <c r="D3" s="433"/>
      <c r="E3" s="433"/>
      <c r="F3" s="433"/>
      <c r="G3" s="436" t="s">
        <v>328</v>
      </c>
      <c r="H3" s="420" t="s">
        <v>329</v>
      </c>
      <c r="I3" s="420"/>
      <c r="J3" s="420"/>
      <c r="K3" s="420"/>
      <c r="L3" s="420"/>
      <c r="M3" s="420"/>
      <c r="N3" s="420"/>
      <c r="O3" s="420"/>
      <c r="P3" s="420"/>
      <c r="Q3" s="420"/>
      <c r="R3" s="420"/>
      <c r="S3" s="420"/>
      <c r="T3" s="420"/>
      <c r="U3" s="420"/>
      <c r="V3" s="420"/>
      <c r="W3" s="420"/>
      <c r="X3" s="420" t="s">
        <v>330</v>
      </c>
      <c r="Y3" s="422" t="s">
        <v>331</v>
      </c>
    </row>
    <row r="4" spans="1:25" ht="90.75" thickBot="1" x14ac:dyDescent="0.25">
      <c r="A4" s="434"/>
      <c r="B4" s="435"/>
      <c r="C4" s="435"/>
      <c r="D4" s="435"/>
      <c r="E4" s="435"/>
      <c r="F4" s="435"/>
      <c r="G4" s="437"/>
      <c r="H4" s="71" t="s">
        <v>332</v>
      </c>
      <c r="I4" s="71" t="s">
        <v>333</v>
      </c>
      <c r="J4" s="71" t="s">
        <v>334</v>
      </c>
      <c r="K4" s="71" t="s">
        <v>335</v>
      </c>
      <c r="L4" s="71" t="s">
        <v>336</v>
      </c>
      <c r="M4" s="71" t="s">
        <v>337</v>
      </c>
      <c r="N4" s="71" t="s">
        <v>338</v>
      </c>
      <c r="O4" s="71" t="s">
        <v>339</v>
      </c>
      <c r="P4" s="113" t="s">
        <v>434</v>
      </c>
      <c r="Q4" s="71" t="s">
        <v>340</v>
      </c>
      <c r="R4" s="71" t="s">
        <v>341</v>
      </c>
      <c r="S4" s="113" t="s">
        <v>436</v>
      </c>
      <c r="T4" s="113" t="s">
        <v>438</v>
      </c>
      <c r="U4" s="71" t="s">
        <v>342</v>
      </c>
      <c r="V4" s="71" t="s">
        <v>343</v>
      </c>
      <c r="W4" s="71" t="s">
        <v>344</v>
      </c>
      <c r="X4" s="421"/>
      <c r="Y4" s="423"/>
    </row>
    <row r="5" spans="1:25" ht="22.5" x14ac:dyDescent="0.2">
      <c r="A5" s="424">
        <v>1</v>
      </c>
      <c r="B5" s="425"/>
      <c r="C5" s="425"/>
      <c r="D5" s="425"/>
      <c r="E5" s="425"/>
      <c r="F5" s="425"/>
      <c r="G5" s="7">
        <v>2</v>
      </c>
      <c r="H5" s="72" t="s">
        <v>345</v>
      </c>
      <c r="I5" s="73" t="s">
        <v>346</v>
      </c>
      <c r="J5" s="72" t="s">
        <v>347</v>
      </c>
      <c r="K5" s="73" t="s">
        <v>348</v>
      </c>
      <c r="L5" s="72" t="s">
        <v>349</v>
      </c>
      <c r="M5" s="73" t="s">
        <v>350</v>
      </c>
      <c r="N5" s="72" t="s">
        <v>351</v>
      </c>
      <c r="O5" s="73" t="s">
        <v>352</v>
      </c>
      <c r="P5" s="72" t="s">
        <v>353</v>
      </c>
      <c r="Q5" s="73" t="s">
        <v>354</v>
      </c>
      <c r="R5" s="72" t="s">
        <v>355</v>
      </c>
      <c r="S5" s="72" t="s">
        <v>435</v>
      </c>
      <c r="T5" s="72" t="s">
        <v>437</v>
      </c>
      <c r="U5" s="72" t="s">
        <v>439</v>
      </c>
      <c r="V5" s="72" t="s">
        <v>440</v>
      </c>
      <c r="W5" s="72" t="s">
        <v>442</v>
      </c>
      <c r="X5" s="72">
        <v>19</v>
      </c>
      <c r="Y5" s="74" t="s">
        <v>441</v>
      </c>
    </row>
    <row r="6" spans="1:25" x14ac:dyDescent="0.2">
      <c r="A6" s="426" t="s">
        <v>356</v>
      </c>
      <c r="B6" s="426"/>
      <c r="C6" s="426"/>
      <c r="D6" s="426"/>
      <c r="E6" s="426"/>
      <c r="F6" s="426"/>
      <c r="G6" s="426"/>
      <c r="H6" s="426"/>
      <c r="I6" s="426"/>
      <c r="J6" s="426"/>
      <c r="K6" s="426"/>
      <c r="L6" s="426"/>
      <c r="M6" s="426"/>
      <c r="N6" s="427"/>
      <c r="O6" s="427"/>
      <c r="P6" s="427"/>
      <c r="Q6" s="427"/>
      <c r="R6" s="427"/>
      <c r="S6" s="427"/>
      <c r="T6" s="427"/>
      <c r="U6" s="427"/>
      <c r="V6" s="427"/>
      <c r="W6" s="427"/>
      <c r="X6" s="427"/>
      <c r="Y6" s="428"/>
    </row>
    <row r="7" spans="1:25" x14ac:dyDescent="0.2">
      <c r="A7" s="418" t="s">
        <v>357</v>
      </c>
      <c r="B7" s="418"/>
      <c r="C7" s="418"/>
      <c r="D7" s="418"/>
      <c r="E7" s="418"/>
      <c r="F7" s="418"/>
      <c r="G7" s="8">
        <v>1</v>
      </c>
      <c r="H7" s="75">
        <v>1672021210</v>
      </c>
      <c r="I7" s="75">
        <v>5710563</v>
      </c>
      <c r="J7" s="75">
        <v>83601061</v>
      </c>
      <c r="K7" s="75">
        <v>136815284</v>
      </c>
      <c r="L7" s="75">
        <v>124418266</v>
      </c>
      <c r="M7" s="75">
        <v>0</v>
      </c>
      <c r="N7" s="75">
        <v>2249472</v>
      </c>
      <c r="O7" s="75">
        <v>0</v>
      </c>
      <c r="P7" s="75">
        <v>872</v>
      </c>
      <c r="Q7" s="75">
        <v>0</v>
      </c>
      <c r="R7" s="75">
        <v>0</v>
      </c>
      <c r="S7" s="75">
        <v>0</v>
      </c>
      <c r="T7" s="75">
        <v>0</v>
      </c>
      <c r="U7" s="75">
        <v>917793503</v>
      </c>
      <c r="V7" s="75">
        <v>-308549679</v>
      </c>
      <c r="W7" s="76">
        <f>H7+I7+J7+K7-L7+M7+N7+O7+P7+Q7+R7+U7+V7+S7+T7</f>
        <v>2385224020</v>
      </c>
      <c r="X7" s="75">
        <v>0</v>
      </c>
      <c r="Y7" s="76">
        <f>W7+X7</f>
        <v>2385224020</v>
      </c>
    </row>
    <row r="8" spans="1:25" x14ac:dyDescent="0.2">
      <c r="A8" s="411" t="s">
        <v>358</v>
      </c>
      <c r="B8" s="411"/>
      <c r="C8" s="411"/>
      <c r="D8" s="411"/>
      <c r="E8" s="411"/>
      <c r="F8" s="411"/>
      <c r="G8" s="8">
        <v>2</v>
      </c>
      <c r="H8" s="75">
        <v>0</v>
      </c>
      <c r="I8" s="75">
        <v>0</v>
      </c>
      <c r="J8" s="75">
        <v>0</v>
      </c>
      <c r="K8" s="75">
        <v>0</v>
      </c>
      <c r="L8" s="75">
        <v>0</v>
      </c>
      <c r="M8" s="75">
        <v>0</v>
      </c>
      <c r="N8" s="75">
        <v>0</v>
      </c>
      <c r="O8" s="75">
        <v>0</v>
      </c>
      <c r="P8" s="75">
        <v>0</v>
      </c>
      <c r="Q8" s="75">
        <v>0</v>
      </c>
      <c r="R8" s="75">
        <v>0</v>
      </c>
      <c r="S8" s="75">
        <v>0</v>
      </c>
      <c r="T8" s="75">
        <v>0</v>
      </c>
      <c r="U8" s="75">
        <v>0</v>
      </c>
      <c r="V8" s="75">
        <v>0</v>
      </c>
      <c r="W8" s="76">
        <f t="shared" ref="W8:W9" si="0">H8+I8+J8+K8-L8+M8+N8+O8+P8+Q8+R8+U8+V8+S8+T8</f>
        <v>0</v>
      </c>
      <c r="X8" s="75">
        <v>0</v>
      </c>
      <c r="Y8" s="76">
        <f t="shared" ref="Y8:Y9" si="1">W8+X8</f>
        <v>0</v>
      </c>
    </row>
    <row r="9" spans="1:25" x14ac:dyDescent="0.2">
      <c r="A9" s="411" t="s">
        <v>359</v>
      </c>
      <c r="B9" s="411"/>
      <c r="C9" s="411"/>
      <c r="D9" s="411"/>
      <c r="E9" s="411"/>
      <c r="F9" s="411"/>
      <c r="G9" s="8">
        <v>3</v>
      </c>
      <c r="H9" s="75">
        <v>0</v>
      </c>
      <c r="I9" s="75">
        <v>0</v>
      </c>
      <c r="J9" s="75">
        <v>0</v>
      </c>
      <c r="K9" s="75">
        <v>0</v>
      </c>
      <c r="L9" s="75">
        <v>0</v>
      </c>
      <c r="M9" s="75">
        <v>0</v>
      </c>
      <c r="N9" s="75">
        <v>0</v>
      </c>
      <c r="O9" s="75">
        <v>0</v>
      </c>
      <c r="P9" s="75">
        <v>0</v>
      </c>
      <c r="Q9" s="75">
        <v>0</v>
      </c>
      <c r="R9" s="75">
        <v>0</v>
      </c>
      <c r="S9" s="75">
        <v>0</v>
      </c>
      <c r="T9" s="75">
        <v>0</v>
      </c>
      <c r="U9" s="75">
        <v>0</v>
      </c>
      <c r="V9" s="75">
        <v>0</v>
      </c>
      <c r="W9" s="76">
        <f t="shared" si="0"/>
        <v>0</v>
      </c>
      <c r="X9" s="75">
        <v>0</v>
      </c>
      <c r="Y9" s="76">
        <f t="shared" si="1"/>
        <v>0</v>
      </c>
    </row>
    <row r="10" spans="1:25" ht="22.5" customHeight="1" x14ac:dyDescent="0.2">
      <c r="A10" s="419" t="s">
        <v>360</v>
      </c>
      <c r="B10" s="419"/>
      <c r="C10" s="419"/>
      <c r="D10" s="419"/>
      <c r="E10" s="419"/>
      <c r="F10" s="419"/>
      <c r="G10" s="9">
        <v>4</v>
      </c>
      <c r="H10" s="77">
        <f>H7+H8+H9</f>
        <v>1672021210</v>
      </c>
      <c r="I10" s="77">
        <f t="shared" ref="I10:Y10" si="2">I7+I8+I9</f>
        <v>5710563</v>
      </c>
      <c r="J10" s="77">
        <f t="shared" si="2"/>
        <v>83601061</v>
      </c>
      <c r="K10" s="77">
        <f t="shared" si="2"/>
        <v>136815284</v>
      </c>
      <c r="L10" s="77">
        <f t="shared" si="2"/>
        <v>124418266</v>
      </c>
      <c r="M10" s="77">
        <f t="shared" si="2"/>
        <v>0</v>
      </c>
      <c r="N10" s="77">
        <f t="shared" si="2"/>
        <v>2249472</v>
      </c>
      <c r="O10" s="77">
        <f t="shared" si="2"/>
        <v>0</v>
      </c>
      <c r="P10" s="77">
        <f t="shared" si="2"/>
        <v>872</v>
      </c>
      <c r="Q10" s="77">
        <f t="shared" si="2"/>
        <v>0</v>
      </c>
      <c r="R10" s="77">
        <f t="shared" si="2"/>
        <v>0</v>
      </c>
      <c r="S10" s="77">
        <f t="shared" si="2"/>
        <v>0</v>
      </c>
      <c r="T10" s="77">
        <f t="shared" si="2"/>
        <v>0</v>
      </c>
      <c r="U10" s="77">
        <f t="shared" si="2"/>
        <v>917793503</v>
      </c>
      <c r="V10" s="77">
        <f t="shared" si="2"/>
        <v>-308549679</v>
      </c>
      <c r="W10" s="77">
        <f t="shared" si="2"/>
        <v>2385224020</v>
      </c>
      <c r="X10" s="77">
        <f t="shared" si="2"/>
        <v>0</v>
      </c>
      <c r="Y10" s="77">
        <f t="shared" si="2"/>
        <v>2385224020</v>
      </c>
    </row>
    <row r="11" spans="1:25" x14ac:dyDescent="0.2">
      <c r="A11" s="411" t="s">
        <v>361</v>
      </c>
      <c r="B11" s="411"/>
      <c r="C11" s="411"/>
      <c r="D11" s="411"/>
      <c r="E11" s="411"/>
      <c r="F11" s="411"/>
      <c r="G11" s="8">
        <v>5</v>
      </c>
      <c r="H11" s="79">
        <v>0</v>
      </c>
      <c r="I11" s="79">
        <v>0</v>
      </c>
      <c r="J11" s="79">
        <v>0</v>
      </c>
      <c r="K11" s="79">
        <v>0</v>
      </c>
      <c r="L11" s="79">
        <v>0</v>
      </c>
      <c r="M11" s="79">
        <v>0</v>
      </c>
      <c r="N11" s="79">
        <v>0</v>
      </c>
      <c r="O11" s="79">
        <v>0</v>
      </c>
      <c r="P11" s="79">
        <v>0</v>
      </c>
      <c r="Q11" s="79">
        <v>0</v>
      </c>
      <c r="R11" s="79">
        <v>0</v>
      </c>
      <c r="S11" s="79"/>
      <c r="T11" s="79"/>
      <c r="U11" s="79">
        <v>0</v>
      </c>
      <c r="V11" s="75">
        <v>304605806</v>
      </c>
      <c r="W11" s="76">
        <f t="shared" ref="W11:W29" si="3">H11+I11+J11+K11-L11+M11+N11+O11+P11+Q11+R11+U11+V11+S11+T11</f>
        <v>304605806</v>
      </c>
      <c r="X11" s="75">
        <v>0</v>
      </c>
      <c r="Y11" s="76">
        <f t="shared" ref="Y11:Y29" si="4">W11+X11</f>
        <v>304605806</v>
      </c>
    </row>
    <row r="12" spans="1:25" x14ac:dyDescent="0.2">
      <c r="A12" s="411" t="s">
        <v>362</v>
      </c>
      <c r="B12" s="411"/>
      <c r="C12" s="411"/>
      <c r="D12" s="411"/>
      <c r="E12" s="411"/>
      <c r="F12" s="411"/>
      <c r="G12" s="8">
        <v>6</v>
      </c>
      <c r="H12" s="79">
        <v>0</v>
      </c>
      <c r="I12" s="79">
        <v>0</v>
      </c>
      <c r="J12" s="79">
        <v>0</v>
      </c>
      <c r="K12" s="79">
        <v>0</v>
      </c>
      <c r="L12" s="79">
        <v>0</v>
      </c>
      <c r="M12" s="79">
        <v>0</v>
      </c>
      <c r="N12" s="75">
        <v>0</v>
      </c>
      <c r="O12" s="79">
        <v>0</v>
      </c>
      <c r="P12" s="79">
        <v>0</v>
      </c>
      <c r="Q12" s="79">
        <v>0</v>
      </c>
      <c r="R12" s="79">
        <v>0</v>
      </c>
      <c r="S12" s="79"/>
      <c r="T12" s="79"/>
      <c r="U12" s="79">
        <v>0</v>
      </c>
      <c r="V12" s="79">
        <v>0</v>
      </c>
      <c r="W12" s="76">
        <f t="shared" si="3"/>
        <v>0</v>
      </c>
      <c r="X12" s="75">
        <v>0</v>
      </c>
      <c r="Y12" s="76">
        <f t="shared" si="4"/>
        <v>0</v>
      </c>
    </row>
    <row r="13" spans="1:25" ht="26.25" customHeight="1" x14ac:dyDescent="0.2">
      <c r="A13" s="411" t="s">
        <v>363</v>
      </c>
      <c r="B13" s="411"/>
      <c r="C13" s="411"/>
      <c r="D13" s="411"/>
      <c r="E13" s="411"/>
      <c r="F13" s="411"/>
      <c r="G13" s="8">
        <v>7</v>
      </c>
      <c r="H13" s="79">
        <v>0</v>
      </c>
      <c r="I13" s="79">
        <v>0</v>
      </c>
      <c r="J13" s="79">
        <v>0</v>
      </c>
      <c r="K13" s="79">
        <v>0</v>
      </c>
      <c r="L13" s="79">
        <v>0</v>
      </c>
      <c r="M13" s="79">
        <v>0</v>
      </c>
      <c r="N13" s="79">
        <v>0</v>
      </c>
      <c r="O13" s="75">
        <v>0</v>
      </c>
      <c r="P13" s="79">
        <v>0</v>
      </c>
      <c r="Q13" s="79">
        <v>0</v>
      </c>
      <c r="R13" s="79">
        <v>0</v>
      </c>
      <c r="S13" s="79"/>
      <c r="T13" s="79"/>
      <c r="U13" s="75">
        <v>0</v>
      </c>
      <c r="V13" s="75">
        <v>0</v>
      </c>
      <c r="W13" s="76">
        <f t="shared" si="3"/>
        <v>0</v>
      </c>
      <c r="X13" s="75">
        <v>0</v>
      </c>
      <c r="Y13" s="76">
        <f t="shared" si="4"/>
        <v>0</v>
      </c>
    </row>
    <row r="14" spans="1:25" ht="29.25" customHeight="1" x14ac:dyDescent="0.2">
      <c r="A14" s="411" t="s">
        <v>443</v>
      </c>
      <c r="B14" s="411"/>
      <c r="C14" s="411"/>
      <c r="D14" s="411"/>
      <c r="E14" s="411"/>
      <c r="F14" s="411"/>
      <c r="G14" s="8">
        <v>8</v>
      </c>
      <c r="H14" s="79">
        <v>0</v>
      </c>
      <c r="I14" s="79">
        <v>0</v>
      </c>
      <c r="J14" s="79">
        <v>0</v>
      </c>
      <c r="K14" s="79">
        <v>0</v>
      </c>
      <c r="L14" s="79">
        <v>0</v>
      </c>
      <c r="M14" s="79">
        <v>0</v>
      </c>
      <c r="N14" s="79">
        <v>0</v>
      </c>
      <c r="O14" s="79">
        <v>0</v>
      </c>
      <c r="P14" s="75">
        <v>97850</v>
      </c>
      <c r="Q14" s="79">
        <v>0</v>
      </c>
      <c r="R14" s="79">
        <v>0</v>
      </c>
      <c r="S14" s="79"/>
      <c r="T14" s="79"/>
      <c r="U14" s="75">
        <v>0</v>
      </c>
      <c r="V14" s="75">
        <v>0</v>
      </c>
      <c r="W14" s="76">
        <f t="shared" si="3"/>
        <v>97850</v>
      </c>
      <c r="X14" s="75">
        <v>0</v>
      </c>
      <c r="Y14" s="76">
        <f t="shared" si="4"/>
        <v>97850</v>
      </c>
    </row>
    <row r="15" spans="1:25" x14ac:dyDescent="0.2">
      <c r="A15" s="411" t="s">
        <v>364</v>
      </c>
      <c r="B15" s="411"/>
      <c r="C15" s="411"/>
      <c r="D15" s="411"/>
      <c r="E15" s="411"/>
      <c r="F15" s="411"/>
      <c r="G15" s="8">
        <v>9</v>
      </c>
      <c r="H15" s="79">
        <v>0</v>
      </c>
      <c r="I15" s="79">
        <v>0</v>
      </c>
      <c r="J15" s="79">
        <v>0</v>
      </c>
      <c r="K15" s="79">
        <v>0</v>
      </c>
      <c r="L15" s="79">
        <v>0</v>
      </c>
      <c r="M15" s="79">
        <v>0</v>
      </c>
      <c r="N15" s="79">
        <v>0</v>
      </c>
      <c r="O15" s="79">
        <v>0</v>
      </c>
      <c r="P15" s="79">
        <v>0</v>
      </c>
      <c r="Q15" s="75"/>
      <c r="R15" s="79">
        <v>0</v>
      </c>
      <c r="S15" s="79"/>
      <c r="T15" s="79"/>
      <c r="U15" s="75">
        <v>0</v>
      </c>
      <c r="V15" s="75">
        <v>0</v>
      </c>
      <c r="W15" s="76">
        <f t="shared" si="3"/>
        <v>0</v>
      </c>
      <c r="X15" s="75">
        <v>0</v>
      </c>
      <c r="Y15" s="76">
        <f t="shared" si="4"/>
        <v>0</v>
      </c>
    </row>
    <row r="16" spans="1:25" ht="28.5" customHeight="1" x14ac:dyDescent="0.2">
      <c r="A16" s="411" t="s">
        <v>365</v>
      </c>
      <c r="B16" s="411"/>
      <c r="C16" s="411"/>
      <c r="D16" s="411"/>
      <c r="E16" s="411"/>
      <c r="F16" s="411"/>
      <c r="G16" s="8">
        <v>10</v>
      </c>
      <c r="H16" s="79">
        <v>0</v>
      </c>
      <c r="I16" s="79">
        <v>0</v>
      </c>
      <c r="J16" s="79">
        <v>0</v>
      </c>
      <c r="K16" s="79">
        <v>0</v>
      </c>
      <c r="L16" s="79">
        <v>0</v>
      </c>
      <c r="M16" s="79">
        <v>0</v>
      </c>
      <c r="N16" s="79">
        <v>0</v>
      </c>
      <c r="O16" s="79">
        <v>0</v>
      </c>
      <c r="P16" s="79">
        <v>0</v>
      </c>
      <c r="Q16" s="79">
        <v>0</v>
      </c>
      <c r="R16" s="75">
        <v>0</v>
      </c>
      <c r="S16" s="75">
        <v>0</v>
      </c>
      <c r="T16" s="75">
        <v>0</v>
      </c>
      <c r="U16" s="75">
        <v>0</v>
      </c>
      <c r="V16" s="75">
        <v>0</v>
      </c>
      <c r="W16" s="76">
        <f t="shared" si="3"/>
        <v>0</v>
      </c>
      <c r="X16" s="75">
        <v>0</v>
      </c>
      <c r="Y16" s="76">
        <f t="shared" si="4"/>
        <v>0</v>
      </c>
    </row>
    <row r="17" spans="1:25" ht="23.25" customHeight="1" x14ac:dyDescent="0.2">
      <c r="A17" s="411" t="s">
        <v>366</v>
      </c>
      <c r="B17" s="411"/>
      <c r="C17" s="411"/>
      <c r="D17" s="411"/>
      <c r="E17" s="411"/>
      <c r="F17" s="411"/>
      <c r="G17" s="8">
        <v>11</v>
      </c>
      <c r="H17" s="79">
        <v>0</v>
      </c>
      <c r="I17" s="79">
        <v>0</v>
      </c>
      <c r="J17" s="79">
        <v>0</v>
      </c>
      <c r="K17" s="79">
        <v>0</v>
      </c>
      <c r="L17" s="79">
        <v>0</v>
      </c>
      <c r="M17" s="79">
        <v>0</v>
      </c>
      <c r="N17" s="75">
        <v>0</v>
      </c>
      <c r="O17" s="75">
        <v>0</v>
      </c>
      <c r="P17" s="75">
        <v>0</v>
      </c>
      <c r="Q17" s="75">
        <v>0</v>
      </c>
      <c r="R17" s="75">
        <v>0</v>
      </c>
      <c r="S17" s="75">
        <v>0</v>
      </c>
      <c r="T17" s="75">
        <v>0</v>
      </c>
      <c r="U17" s="75">
        <v>0</v>
      </c>
      <c r="V17" s="75">
        <v>0</v>
      </c>
      <c r="W17" s="76">
        <f t="shared" si="3"/>
        <v>0</v>
      </c>
      <c r="X17" s="75">
        <v>0</v>
      </c>
      <c r="Y17" s="76">
        <f t="shared" si="4"/>
        <v>0</v>
      </c>
    </row>
    <row r="18" spans="1:25" x14ac:dyDescent="0.2">
      <c r="A18" s="411" t="s">
        <v>367</v>
      </c>
      <c r="B18" s="411"/>
      <c r="C18" s="411"/>
      <c r="D18" s="411"/>
      <c r="E18" s="411"/>
      <c r="F18" s="411"/>
      <c r="G18" s="8">
        <v>12</v>
      </c>
      <c r="H18" s="79">
        <v>0</v>
      </c>
      <c r="I18" s="79">
        <v>0</v>
      </c>
      <c r="J18" s="79">
        <v>0</v>
      </c>
      <c r="K18" s="79">
        <v>0</v>
      </c>
      <c r="L18" s="79">
        <v>0</v>
      </c>
      <c r="M18" s="79">
        <v>0</v>
      </c>
      <c r="N18" s="75">
        <v>0</v>
      </c>
      <c r="O18" s="75">
        <v>0</v>
      </c>
      <c r="P18" s="75">
        <v>0</v>
      </c>
      <c r="Q18" s="75">
        <v>0</v>
      </c>
      <c r="R18" s="75">
        <v>0</v>
      </c>
      <c r="S18" s="75">
        <v>0</v>
      </c>
      <c r="T18" s="75">
        <v>0</v>
      </c>
      <c r="U18" s="75">
        <v>0</v>
      </c>
      <c r="V18" s="75">
        <v>0</v>
      </c>
      <c r="W18" s="76">
        <f t="shared" si="3"/>
        <v>0</v>
      </c>
      <c r="X18" s="75">
        <v>0</v>
      </c>
      <c r="Y18" s="76">
        <f t="shared" si="4"/>
        <v>0</v>
      </c>
    </row>
    <row r="19" spans="1:25" x14ac:dyDescent="0.2">
      <c r="A19" s="411" t="s">
        <v>368</v>
      </c>
      <c r="B19" s="411"/>
      <c r="C19" s="411"/>
      <c r="D19" s="411"/>
      <c r="E19" s="411"/>
      <c r="F19" s="411"/>
      <c r="G19" s="8">
        <v>13</v>
      </c>
      <c r="H19" s="75">
        <v>0</v>
      </c>
      <c r="I19" s="75">
        <v>0</v>
      </c>
      <c r="J19" s="75">
        <v>0</v>
      </c>
      <c r="K19" s="75">
        <v>0</v>
      </c>
      <c r="L19" s="75">
        <v>0</v>
      </c>
      <c r="M19" s="75">
        <v>0</v>
      </c>
      <c r="N19" s="75">
        <v>0</v>
      </c>
      <c r="O19" s="75">
        <v>0</v>
      </c>
      <c r="P19" s="75">
        <v>0</v>
      </c>
      <c r="Q19" s="75">
        <v>0</v>
      </c>
      <c r="R19" s="75">
        <v>0</v>
      </c>
      <c r="S19" s="75">
        <v>0</v>
      </c>
      <c r="T19" s="75">
        <v>0</v>
      </c>
      <c r="U19" s="75">
        <v>0</v>
      </c>
      <c r="V19" s="75">
        <v>0</v>
      </c>
      <c r="W19" s="76">
        <f t="shared" si="3"/>
        <v>0</v>
      </c>
      <c r="X19" s="75">
        <v>0</v>
      </c>
      <c r="Y19" s="76">
        <f t="shared" si="4"/>
        <v>0</v>
      </c>
    </row>
    <row r="20" spans="1:25" x14ac:dyDescent="0.2">
      <c r="A20" s="411" t="s">
        <v>369</v>
      </c>
      <c r="B20" s="411"/>
      <c r="C20" s="411"/>
      <c r="D20" s="411"/>
      <c r="E20" s="411"/>
      <c r="F20" s="411"/>
      <c r="G20" s="8">
        <v>14</v>
      </c>
      <c r="H20" s="79">
        <v>0</v>
      </c>
      <c r="I20" s="79">
        <v>0</v>
      </c>
      <c r="J20" s="79">
        <v>0</v>
      </c>
      <c r="K20" s="79">
        <v>0</v>
      </c>
      <c r="L20" s="79">
        <v>0</v>
      </c>
      <c r="M20" s="79">
        <v>0</v>
      </c>
      <c r="N20" s="75">
        <v>0</v>
      </c>
      <c r="O20" s="75">
        <v>0</v>
      </c>
      <c r="P20" s="75">
        <v>-17613</v>
      </c>
      <c r="Q20" s="75">
        <v>0</v>
      </c>
      <c r="R20" s="75">
        <v>0</v>
      </c>
      <c r="S20" s="75">
        <v>0</v>
      </c>
      <c r="T20" s="75">
        <v>0</v>
      </c>
      <c r="U20" s="75">
        <v>0</v>
      </c>
      <c r="V20" s="75">
        <v>0</v>
      </c>
      <c r="W20" s="76">
        <f t="shared" si="3"/>
        <v>-17613</v>
      </c>
      <c r="X20" s="75">
        <v>0</v>
      </c>
      <c r="Y20" s="76">
        <f t="shared" si="4"/>
        <v>-17613</v>
      </c>
    </row>
    <row r="21" spans="1:25" ht="30.75" customHeight="1" x14ac:dyDescent="0.2">
      <c r="A21" s="411" t="s">
        <v>370</v>
      </c>
      <c r="B21" s="411"/>
      <c r="C21" s="411"/>
      <c r="D21" s="411"/>
      <c r="E21" s="411"/>
      <c r="F21" s="411"/>
      <c r="G21" s="8">
        <v>15</v>
      </c>
      <c r="H21" s="75">
        <v>0</v>
      </c>
      <c r="I21" s="75">
        <v>0</v>
      </c>
      <c r="J21" s="75">
        <v>0</v>
      </c>
      <c r="K21" s="75">
        <v>0</v>
      </c>
      <c r="L21" s="75">
        <v>0</v>
      </c>
      <c r="M21" s="75">
        <v>0</v>
      </c>
      <c r="N21" s="75">
        <v>0</v>
      </c>
      <c r="O21" s="75">
        <v>0</v>
      </c>
      <c r="P21" s="75">
        <v>0</v>
      </c>
      <c r="Q21" s="75">
        <v>0</v>
      </c>
      <c r="R21" s="75">
        <v>0</v>
      </c>
      <c r="S21" s="75">
        <v>0</v>
      </c>
      <c r="T21" s="75">
        <v>0</v>
      </c>
      <c r="U21" s="75">
        <v>0</v>
      </c>
      <c r="V21" s="75">
        <v>0</v>
      </c>
      <c r="W21" s="76">
        <f t="shared" si="3"/>
        <v>0</v>
      </c>
      <c r="X21" s="75">
        <v>0</v>
      </c>
      <c r="Y21" s="76">
        <f t="shared" si="4"/>
        <v>0</v>
      </c>
    </row>
    <row r="22" spans="1:25" ht="28.5" customHeight="1" x14ac:dyDescent="0.2">
      <c r="A22" s="411" t="s">
        <v>444</v>
      </c>
      <c r="B22" s="411"/>
      <c r="C22" s="411"/>
      <c r="D22" s="411"/>
      <c r="E22" s="411"/>
      <c r="F22" s="411"/>
      <c r="G22" s="8">
        <v>16</v>
      </c>
      <c r="H22" s="75">
        <v>0</v>
      </c>
      <c r="I22" s="75">
        <v>0</v>
      </c>
      <c r="J22" s="75">
        <v>0</v>
      </c>
      <c r="K22" s="75">
        <v>0</v>
      </c>
      <c r="L22" s="75">
        <v>0</v>
      </c>
      <c r="M22" s="75">
        <v>0</v>
      </c>
      <c r="N22" s="75">
        <v>0</v>
      </c>
      <c r="O22" s="75">
        <v>0</v>
      </c>
      <c r="P22" s="75">
        <v>0</v>
      </c>
      <c r="Q22" s="75">
        <v>0</v>
      </c>
      <c r="R22" s="75">
        <v>0</v>
      </c>
      <c r="S22" s="75">
        <v>0</v>
      </c>
      <c r="T22" s="75">
        <v>0</v>
      </c>
      <c r="U22" s="75">
        <v>0</v>
      </c>
      <c r="V22" s="75">
        <v>0</v>
      </c>
      <c r="W22" s="76">
        <f t="shared" si="3"/>
        <v>0</v>
      </c>
      <c r="X22" s="75">
        <v>0</v>
      </c>
      <c r="Y22" s="76">
        <f t="shared" si="4"/>
        <v>0</v>
      </c>
    </row>
    <row r="23" spans="1:25" ht="26.25" customHeight="1" x14ac:dyDescent="0.2">
      <c r="A23" s="411" t="s">
        <v>445</v>
      </c>
      <c r="B23" s="411"/>
      <c r="C23" s="411"/>
      <c r="D23" s="411"/>
      <c r="E23" s="411"/>
      <c r="F23" s="411"/>
      <c r="G23" s="8">
        <v>17</v>
      </c>
      <c r="H23" s="75">
        <v>0</v>
      </c>
      <c r="I23" s="75">
        <v>0</v>
      </c>
      <c r="J23" s="75">
        <v>0</v>
      </c>
      <c r="K23" s="75">
        <v>0</v>
      </c>
      <c r="L23" s="75">
        <v>0</v>
      </c>
      <c r="M23" s="75">
        <v>0</v>
      </c>
      <c r="N23" s="75">
        <v>0</v>
      </c>
      <c r="O23" s="75">
        <v>0</v>
      </c>
      <c r="P23" s="75">
        <v>0</v>
      </c>
      <c r="Q23" s="75">
        <v>0</v>
      </c>
      <c r="R23" s="75">
        <v>0</v>
      </c>
      <c r="S23" s="75">
        <v>0</v>
      </c>
      <c r="T23" s="75">
        <v>0</v>
      </c>
      <c r="U23" s="75">
        <v>0</v>
      </c>
      <c r="V23" s="75">
        <v>0</v>
      </c>
      <c r="W23" s="76">
        <f t="shared" si="3"/>
        <v>0</v>
      </c>
      <c r="X23" s="75">
        <v>0</v>
      </c>
      <c r="Y23" s="76">
        <f t="shared" si="4"/>
        <v>0</v>
      </c>
    </row>
    <row r="24" spans="1:25" x14ac:dyDescent="0.2">
      <c r="A24" s="411" t="s">
        <v>371</v>
      </c>
      <c r="B24" s="411"/>
      <c r="C24" s="411"/>
      <c r="D24" s="411"/>
      <c r="E24" s="411"/>
      <c r="F24" s="411"/>
      <c r="G24" s="8">
        <v>18</v>
      </c>
      <c r="H24" s="75">
        <v>0</v>
      </c>
      <c r="I24" s="75">
        <v>0</v>
      </c>
      <c r="J24" s="75">
        <v>0</v>
      </c>
      <c r="K24" s="75">
        <v>0</v>
      </c>
      <c r="L24" s="75">
        <v>0</v>
      </c>
      <c r="M24" s="75">
        <v>0</v>
      </c>
      <c r="N24" s="75">
        <v>0</v>
      </c>
      <c r="O24" s="75">
        <v>0</v>
      </c>
      <c r="P24" s="75">
        <v>0</v>
      </c>
      <c r="Q24" s="75">
        <v>0</v>
      </c>
      <c r="R24" s="75">
        <v>0</v>
      </c>
      <c r="S24" s="75">
        <v>0</v>
      </c>
      <c r="T24" s="75">
        <v>0</v>
      </c>
      <c r="U24" s="75">
        <v>0</v>
      </c>
      <c r="V24" s="75">
        <v>0</v>
      </c>
      <c r="W24" s="76">
        <f t="shared" si="3"/>
        <v>0</v>
      </c>
      <c r="X24" s="75">
        <v>0</v>
      </c>
      <c r="Y24" s="76">
        <f t="shared" si="4"/>
        <v>0</v>
      </c>
    </row>
    <row r="25" spans="1:25" x14ac:dyDescent="0.2">
      <c r="A25" s="411" t="s">
        <v>446</v>
      </c>
      <c r="B25" s="411"/>
      <c r="C25" s="411"/>
      <c r="D25" s="411"/>
      <c r="E25" s="411"/>
      <c r="F25" s="411"/>
      <c r="G25" s="8">
        <v>19</v>
      </c>
      <c r="H25" s="75">
        <v>0</v>
      </c>
      <c r="I25" s="75">
        <v>0</v>
      </c>
      <c r="J25" s="75">
        <v>0</v>
      </c>
      <c r="K25" s="75">
        <v>0</v>
      </c>
      <c r="L25" s="75">
        <v>0</v>
      </c>
      <c r="M25" s="75">
        <v>0</v>
      </c>
      <c r="N25" s="75">
        <v>0</v>
      </c>
      <c r="O25" s="75">
        <v>0</v>
      </c>
      <c r="P25" s="75">
        <v>0</v>
      </c>
      <c r="Q25" s="75">
        <v>0</v>
      </c>
      <c r="R25" s="75">
        <v>0</v>
      </c>
      <c r="S25" s="75">
        <v>0</v>
      </c>
      <c r="T25" s="75">
        <v>0</v>
      </c>
      <c r="U25" s="75">
        <v>0</v>
      </c>
      <c r="V25" s="75">
        <v>0</v>
      </c>
      <c r="W25" s="76">
        <f t="shared" si="3"/>
        <v>0</v>
      </c>
      <c r="X25" s="75">
        <v>0</v>
      </c>
      <c r="Y25" s="76">
        <f t="shared" si="4"/>
        <v>0</v>
      </c>
    </row>
    <row r="26" spans="1:25" x14ac:dyDescent="0.2">
      <c r="A26" s="411" t="s">
        <v>447</v>
      </c>
      <c r="B26" s="411"/>
      <c r="C26" s="411"/>
      <c r="D26" s="411"/>
      <c r="E26" s="411"/>
      <c r="F26" s="411"/>
      <c r="G26" s="8">
        <v>20</v>
      </c>
      <c r="H26" s="75">
        <v>0</v>
      </c>
      <c r="I26" s="75">
        <v>0</v>
      </c>
      <c r="J26" s="75">
        <v>0</v>
      </c>
      <c r="K26" s="75">
        <v>0</v>
      </c>
      <c r="L26" s="75">
        <v>0</v>
      </c>
      <c r="M26" s="75">
        <v>0</v>
      </c>
      <c r="N26" s="75">
        <v>0</v>
      </c>
      <c r="O26" s="75">
        <v>0</v>
      </c>
      <c r="P26" s="75">
        <v>0</v>
      </c>
      <c r="Q26" s="75">
        <v>0</v>
      </c>
      <c r="R26" s="75">
        <v>0</v>
      </c>
      <c r="S26" s="75">
        <v>0</v>
      </c>
      <c r="T26" s="75">
        <v>0</v>
      </c>
      <c r="U26" s="75">
        <v>0</v>
      </c>
      <c r="V26" s="75">
        <v>0</v>
      </c>
      <c r="W26" s="76">
        <f t="shared" si="3"/>
        <v>0</v>
      </c>
      <c r="X26" s="75">
        <v>0</v>
      </c>
      <c r="Y26" s="76">
        <f t="shared" si="4"/>
        <v>0</v>
      </c>
    </row>
    <row r="27" spans="1:25" x14ac:dyDescent="0.2">
      <c r="A27" s="411" t="s">
        <v>448</v>
      </c>
      <c r="B27" s="411"/>
      <c r="C27" s="411"/>
      <c r="D27" s="411"/>
      <c r="E27" s="411"/>
      <c r="F27" s="411"/>
      <c r="G27" s="8">
        <v>21</v>
      </c>
      <c r="H27" s="75">
        <v>0</v>
      </c>
      <c r="I27" s="75">
        <v>0</v>
      </c>
      <c r="J27" s="75">
        <v>0</v>
      </c>
      <c r="K27" s="75">
        <v>0</v>
      </c>
      <c r="L27" s="75">
        <v>0</v>
      </c>
      <c r="M27" s="75">
        <v>0</v>
      </c>
      <c r="N27" s="75">
        <v>0</v>
      </c>
      <c r="O27" s="75">
        <v>0</v>
      </c>
      <c r="P27" s="75">
        <v>0</v>
      </c>
      <c r="Q27" s="75">
        <v>0</v>
      </c>
      <c r="R27" s="75">
        <v>0</v>
      </c>
      <c r="S27" s="75">
        <v>0</v>
      </c>
      <c r="T27" s="75">
        <v>0</v>
      </c>
      <c r="U27" s="75">
        <v>1756034</v>
      </c>
      <c r="V27" s="75">
        <v>0</v>
      </c>
      <c r="W27" s="76">
        <f t="shared" si="3"/>
        <v>1756034</v>
      </c>
      <c r="X27" s="75">
        <v>0</v>
      </c>
      <c r="Y27" s="76">
        <f t="shared" si="4"/>
        <v>1756034</v>
      </c>
    </row>
    <row r="28" spans="1:25" ht="30" customHeight="1" x14ac:dyDescent="0.2">
      <c r="A28" s="411" t="s">
        <v>449</v>
      </c>
      <c r="B28" s="411"/>
      <c r="C28" s="411"/>
      <c r="D28" s="411"/>
      <c r="E28" s="411"/>
      <c r="F28" s="411"/>
      <c r="G28" s="8">
        <v>22</v>
      </c>
      <c r="H28" s="75">
        <v>0</v>
      </c>
      <c r="I28" s="75">
        <v>0</v>
      </c>
      <c r="J28" s="75">
        <v>0</v>
      </c>
      <c r="K28" s="75">
        <v>0</v>
      </c>
      <c r="L28" s="75">
        <v>0</v>
      </c>
      <c r="M28" s="75">
        <v>0</v>
      </c>
      <c r="N28" s="75">
        <v>0</v>
      </c>
      <c r="O28" s="75">
        <v>0</v>
      </c>
      <c r="P28" s="75">
        <v>0</v>
      </c>
      <c r="Q28" s="75">
        <v>0</v>
      </c>
      <c r="R28" s="75">
        <v>0</v>
      </c>
      <c r="S28" s="75">
        <v>0</v>
      </c>
      <c r="T28" s="75">
        <v>0</v>
      </c>
      <c r="U28" s="75">
        <v>-380935370</v>
      </c>
      <c r="V28" s="75">
        <v>308549679</v>
      </c>
      <c r="W28" s="76">
        <f t="shared" si="3"/>
        <v>-72385691</v>
      </c>
      <c r="X28" s="75">
        <v>0</v>
      </c>
      <c r="Y28" s="76">
        <f t="shared" si="4"/>
        <v>-72385691</v>
      </c>
    </row>
    <row r="29" spans="1:25" ht="30" customHeight="1" x14ac:dyDescent="0.2">
      <c r="A29" s="411" t="s">
        <v>450</v>
      </c>
      <c r="B29" s="411"/>
      <c r="C29" s="411"/>
      <c r="D29" s="411"/>
      <c r="E29" s="411"/>
      <c r="F29" s="411"/>
      <c r="G29" s="8">
        <v>23</v>
      </c>
      <c r="H29" s="75">
        <v>0</v>
      </c>
      <c r="I29" s="75">
        <v>0</v>
      </c>
      <c r="J29" s="75">
        <v>0</v>
      </c>
      <c r="K29" s="75">
        <v>0</v>
      </c>
      <c r="L29" s="75">
        <v>0</v>
      </c>
      <c r="M29" s="75">
        <v>0</v>
      </c>
      <c r="N29" s="75">
        <v>0</v>
      </c>
      <c r="O29" s="75">
        <v>0</v>
      </c>
      <c r="P29" s="75">
        <v>0</v>
      </c>
      <c r="Q29" s="75">
        <v>0</v>
      </c>
      <c r="R29" s="75">
        <v>0</v>
      </c>
      <c r="S29" s="75">
        <v>0</v>
      </c>
      <c r="T29" s="75">
        <v>0</v>
      </c>
      <c r="U29" s="75">
        <v>0</v>
      </c>
      <c r="V29" s="75">
        <v>0</v>
      </c>
      <c r="W29" s="76">
        <f t="shared" si="3"/>
        <v>0</v>
      </c>
      <c r="X29" s="75">
        <v>0</v>
      </c>
      <c r="Y29" s="76">
        <f t="shared" si="4"/>
        <v>0</v>
      </c>
    </row>
    <row r="30" spans="1:25" ht="27.75" customHeight="1" x14ac:dyDescent="0.2">
      <c r="A30" s="412" t="s">
        <v>451</v>
      </c>
      <c r="B30" s="412"/>
      <c r="C30" s="412"/>
      <c r="D30" s="412"/>
      <c r="E30" s="412"/>
      <c r="F30" s="412"/>
      <c r="G30" s="10">
        <v>24</v>
      </c>
      <c r="H30" s="78">
        <f>SUM(H10:H29)</f>
        <v>1672021210</v>
      </c>
      <c r="I30" s="78">
        <f t="shared" ref="I30:Y30" si="5">SUM(I10:I29)</f>
        <v>5710563</v>
      </c>
      <c r="J30" s="78">
        <f t="shared" si="5"/>
        <v>83601061</v>
      </c>
      <c r="K30" s="78">
        <f t="shared" si="5"/>
        <v>136815284</v>
      </c>
      <c r="L30" s="78">
        <f t="shared" si="5"/>
        <v>124418266</v>
      </c>
      <c r="M30" s="78">
        <f t="shared" si="5"/>
        <v>0</v>
      </c>
      <c r="N30" s="78">
        <f t="shared" si="5"/>
        <v>2249472</v>
      </c>
      <c r="O30" s="78">
        <f t="shared" si="5"/>
        <v>0</v>
      </c>
      <c r="P30" s="78">
        <f t="shared" si="5"/>
        <v>81109</v>
      </c>
      <c r="Q30" s="78">
        <f t="shared" si="5"/>
        <v>0</v>
      </c>
      <c r="R30" s="78">
        <f t="shared" si="5"/>
        <v>0</v>
      </c>
      <c r="S30" s="78">
        <f t="shared" si="5"/>
        <v>0</v>
      </c>
      <c r="T30" s="78">
        <f t="shared" si="5"/>
        <v>0</v>
      </c>
      <c r="U30" s="78">
        <f t="shared" si="5"/>
        <v>538614167</v>
      </c>
      <c r="V30" s="78">
        <f t="shared" si="5"/>
        <v>304605806</v>
      </c>
      <c r="W30" s="78">
        <f t="shared" si="5"/>
        <v>2619280406</v>
      </c>
      <c r="X30" s="78">
        <f t="shared" si="5"/>
        <v>0</v>
      </c>
      <c r="Y30" s="78">
        <f t="shared" si="5"/>
        <v>2619280406</v>
      </c>
    </row>
    <row r="31" spans="1:25" x14ac:dyDescent="0.2">
      <c r="A31" s="413" t="s">
        <v>372</v>
      </c>
      <c r="B31" s="414"/>
      <c r="C31" s="414"/>
      <c r="D31" s="414"/>
      <c r="E31" s="414"/>
      <c r="F31" s="414"/>
      <c r="G31" s="414"/>
      <c r="H31" s="414"/>
      <c r="I31" s="414"/>
      <c r="J31" s="414"/>
      <c r="K31" s="414"/>
      <c r="L31" s="414"/>
      <c r="M31" s="414"/>
      <c r="N31" s="414"/>
      <c r="O31" s="414"/>
      <c r="P31" s="414"/>
      <c r="Q31" s="414"/>
      <c r="R31" s="414"/>
      <c r="S31" s="414"/>
      <c r="T31" s="414"/>
      <c r="U31" s="414"/>
      <c r="V31" s="414"/>
      <c r="W31" s="414"/>
      <c r="X31" s="414"/>
      <c r="Y31" s="414"/>
    </row>
    <row r="32" spans="1:25" ht="36.75" customHeight="1" x14ac:dyDescent="0.2">
      <c r="A32" s="415" t="s">
        <v>452</v>
      </c>
      <c r="B32" s="409"/>
      <c r="C32" s="409"/>
      <c r="D32" s="409"/>
      <c r="E32" s="409"/>
      <c r="F32" s="409"/>
      <c r="G32" s="9">
        <v>25</v>
      </c>
      <c r="H32" s="77">
        <f>SUM(H12:H20)</f>
        <v>0</v>
      </c>
      <c r="I32" s="77">
        <f t="shared" ref="I32:Y32" si="6">SUM(I12:I20)</f>
        <v>0</v>
      </c>
      <c r="J32" s="77">
        <f t="shared" si="6"/>
        <v>0</v>
      </c>
      <c r="K32" s="77">
        <f t="shared" si="6"/>
        <v>0</v>
      </c>
      <c r="L32" s="77">
        <f t="shared" si="6"/>
        <v>0</v>
      </c>
      <c r="M32" s="77">
        <f t="shared" si="6"/>
        <v>0</v>
      </c>
      <c r="N32" s="77">
        <f t="shared" si="6"/>
        <v>0</v>
      </c>
      <c r="O32" s="77">
        <f t="shared" si="6"/>
        <v>0</v>
      </c>
      <c r="P32" s="77">
        <f t="shared" si="6"/>
        <v>80237</v>
      </c>
      <c r="Q32" s="77">
        <f t="shared" si="6"/>
        <v>0</v>
      </c>
      <c r="R32" s="77">
        <f t="shared" si="6"/>
        <v>0</v>
      </c>
      <c r="S32" s="77">
        <f t="shared" si="6"/>
        <v>0</v>
      </c>
      <c r="T32" s="77">
        <f t="shared" si="6"/>
        <v>0</v>
      </c>
      <c r="U32" s="77">
        <f t="shared" si="6"/>
        <v>0</v>
      </c>
      <c r="V32" s="77">
        <f t="shared" si="6"/>
        <v>0</v>
      </c>
      <c r="W32" s="77">
        <f t="shared" si="6"/>
        <v>80237</v>
      </c>
      <c r="X32" s="77">
        <f t="shared" si="6"/>
        <v>0</v>
      </c>
      <c r="Y32" s="77">
        <f t="shared" si="6"/>
        <v>80237</v>
      </c>
    </row>
    <row r="33" spans="1:25" ht="31.5" customHeight="1" x14ac:dyDescent="0.2">
      <c r="A33" s="415" t="s">
        <v>453</v>
      </c>
      <c r="B33" s="409"/>
      <c r="C33" s="409"/>
      <c r="D33" s="409"/>
      <c r="E33" s="409"/>
      <c r="F33" s="409"/>
      <c r="G33" s="9">
        <v>26</v>
      </c>
      <c r="H33" s="77">
        <f>H11+H32</f>
        <v>0</v>
      </c>
      <c r="I33" s="77">
        <f t="shared" ref="I33:Y33" si="7">I11+I32</f>
        <v>0</v>
      </c>
      <c r="J33" s="77">
        <f t="shared" si="7"/>
        <v>0</v>
      </c>
      <c r="K33" s="77">
        <f t="shared" si="7"/>
        <v>0</v>
      </c>
      <c r="L33" s="77">
        <f t="shared" si="7"/>
        <v>0</v>
      </c>
      <c r="M33" s="77">
        <f t="shared" si="7"/>
        <v>0</v>
      </c>
      <c r="N33" s="77">
        <f t="shared" si="7"/>
        <v>0</v>
      </c>
      <c r="O33" s="77">
        <f t="shared" si="7"/>
        <v>0</v>
      </c>
      <c r="P33" s="77">
        <f t="shared" si="7"/>
        <v>80237</v>
      </c>
      <c r="Q33" s="77">
        <f t="shared" si="7"/>
        <v>0</v>
      </c>
      <c r="R33" s="77">
        <f t="shared" si="7"/>
        <v>0</v>
      </c>
      <c r="S33" s="77">
        <f t="shared" si="7"/>
        <v>0</v>
      </c>
      <c r="T33" s="77">
        <f t="shared" si="7"/>
        <v>0</v>
      </c>
      <c r="U33" s="77">
        <f t="shared" si="7"/>
        <v>0</v>
      </c>
      <c r="V33" s="77">
        <f t="shared" si="7"/>
        <v>304605806</v>
      </c>
      <c r="W33" s="77">
        <f t="shared" si="7"/>
        <v>304686043</v>
      </c>
      <c r="X33" s="77">
        <f t="shared" si="7"/>
        <v>0</v>
      </c>
      <c r="Y33" s="77">
        <f t="shared" si="7"/>
        <v>304686043</v>
      </c>
    </row>
    <row r="34" spans="1:25" ht="30.75" customHeight="1" x14ac:dyDescent="0.2">
      <c r="A34" s="416" t="s">
        <v>454</v>
      </c>
      <c r="B34" s="410"/>
      <c r="C34" s="410"/>
      <c r="D34" s="410"/>
      <c r="E34" s="410"/>
      <c r="F34" s="410"/>
      <c r="G34" s="9">
        <v>27</v>
      </c>
      <c r="H34" s="78">
        <f>SUM(H21:H29)</f>
        <v>0</v>
      </c>
      <c r="I34" s="78">
        <f t="shared" ref="I34:Y34" si="8">SUM(I21:I29)</f>
        <v>0</v>
      </c>
      <c r="J34" s="78">
        <f t="shared" si="8"/>
        <v>0</v>
      </c>
      <c r="K34" s="78">
        <f t="shared" si="8"/>
        <v>0</v>
      </c>
      <c r="L34" s="78">
        <f t="shared" si="8"/>
        <v>0</v>
      </c>
      <c r="M34" s="78">
        <f t="shared" si="8"/>
        <v>0</v>
      </c>
      <c r="N34" s="78">
        <f t="shared" si="8"/>
        <v>0</v>
      </c>
      <c r="O34" s="78">
        <f t="shared" si="8"/>
        <v>0</v>
      </c>
      <c r="P34" s="78">
        <f t="shared" si="8"/>
        <v>0</v>
      </c>
      <c r="Q34" s="78">
        <f t="shared" si="8"/>
        <v>0</v>
      </c>
      <c r="R34" s="78">
        <f t="shared" si="8"/>
        <v>0</v>
      </c>
      <c r="S34" s="78">
        <f t="shared" si="8"/>
        <v>0</v>
      </c>
      <c r="T34" s="78">
        <f t="shared" si="8"/>
        <v>0</v>
      </c>
      <c r="U34" s="78">
        <f t="shared" si="8"/>
        <v>-379179336</v>
      </c>
      <c r="V34" s="78">
        <f t="shared" si="8"/>
        <v>308549679</v>
      </c>
      <c r="W34" s="78">
        <f t="shared" si="8"/>
        <v>-70629657</v>
      </c>
      <c r="X34" s="78">
        <f t="shared" si="8"/>
        <v>0</v>
      </c>
      <c r="Y34" s="78">
        <f t="shared" si="8"/>
        <v>-70629657</v>
      </c>
    </row>
    <row r="35" spans="1:25" x14ac:dyDescent="0.2">
      <c r="A35" s="413" t="s">
        <v>373</v>
      </c>
      <c r="B35" s="417"/>
      <c r="C35" s="417"/>
      <c r="D35" s="417"/>
      <c r="E35" s="417"/>
      <c r="F35" s="417"/>
      <c r="G35" s="417"/>
      <c r="H35" s="417"/>
      <c r="I35" s="417"/>
      <c r="J35" s="417"/>
      <c r="K35" s="417"/>
      <c r="L35" s="417"/>
      <c r="M35" s="417"/>
      <c r="N35" s="417"/>
      <c r="O35" s="417"/>
      <c r="P35" s="417"/>
      <c r="Q35" s="417"/>
      <c r="R35" s="417"/>
      <c r="S35" s="417"/>
      <c r="T35" s="417"/>
      <c r="U35" s="417"/>
      <c r="V35" s="417"/>
      <c r="W35" s="417"/>
      <c r="X35" s="417"/>
      <c r="Y35" s="417"/>
    </row>
    <row r="36" spans="1:25" x14ac:dyDescent="0.2">
      <c r="A36" s="418" t="s">
        <v>374</v>
      </c>
      <c r="B36" s="418"/>
      <c r="C36" s="418"/>
      <c r="D36" s="418"/>
      <c r="E36" s="418"/>
      <c r="F36" s="418"/>
      <c r="G36" s="8">
        <v>28</v>
      </c>
      <c r="H36" s="75">
        <v>1672021210</v>
      </c>
      <c r="I36" s="75">
        <v>5710563</v>
      </c>
      <c r="J36" s="75">
        <v>83601061</v>
      </c>
      <c r="K36" s="75">
        <v>136815284</v>
      </c>
      <c r="L36" s="75">
        <v>124418266</v>
      </c>
      <c r="M36" s="75">
        <v>0</v>
      </c>
      <c r="N36" s="75">
        <v>2249472</v>
      </c>
      <c r="O36" s="75">
        <v>0</v>
      </c>
      <c r="P36" s="75">
        <v>81109</v>
      </c>
      <c r="Q36" s="75">
        <v>0</v>
      </c>
      <c r="R36" s="75">
        <v>0</v>
      </c>
      <c r="S36" s="75">
        <v>0</v>
      </c>
      <c r="T36" s="75">
        <v>0</v>
      </c>
      <c r="U36" s="75">
        <v>538614167</v>
      </c>
      <c r="V36" s="75">
        <v>304605806</v>
      </c>
      <c r="W36" s="76">
        <f>H36+I36+J36+K36-L36+M36+N36+O36+P36+Q36+R36+U36+V36+S36+T36</f>
        <v>2619280406</v>
      </c>
      <c r="X36" s="75">
        <v>0</v>
      </c>
      <c r="Y36" s="76">
        <f t="shared" ref="Y36:Y38" si="9">W36+X36</f>
        <v>2619280406</v>
      </c>
    </row>
    <row r="37" spans="1:25" x14ac:dyDescent="0.2">
      <c r="A37" s="411" t="s">
        <v>375</v>
      </c>
      <c r="B37" s="411"/>
      <c r="C37" s="411"/>
      <c r="D37" s="411"/>
      <c r="E37" s="411"/>
      <c r="F37" s="411"/>
      <c r="G37" s="8">
        <v>29</v>
      </c>
      <c r="H37" s="75">
        <v>0</v>
      </c>
      <c r="I37" s="75">
        <v>0</v>
      </c>
      <c r="J37" s="75">
        <v>0</v>
      </c>
      <c r="K37" s="75">
        <v>0</v>
      </c>
      <c r="L37" s="75">
        <v>0</v>
      </c>
      <c r="M37" s="75">
        <v>0</v>
      </c>
      <c r="N37" s="75">
        <v>0</v>
      </c>
      <c r="O37" s="75">
        <v>0</v>
      </c>
      <c r="P37" s="75">
        <v>0</v>
      </c>
      <c r="Q37" s="75">
        <v>0</v>
      </c>
      <c r="R37" s="75">
        <v>0</v>
      </c>
      <c r="S37" s="75">
        <v>0</v>
      </c>
      <c r="T37" s="75">
        <v>0</v>
      </c>
      <c r="U37" s="75">
        <v>0</v>
      </c>
      <c r="V37" s="75">
        <v>0</v>
      </c>
      <c r="W37" s="76">
        <f>H37+I37+J37+K37-L37+M37+N37+O37+P37+Q37+R37+U37+V37</f>
        <v>0</v>
      </c>
      <c r="X37" s="75">
        <v>0</v>
      </c>
      <c r="Y37" s="76">
        <f t="shared" si="9"/>
        <v>0</v>
      </c>
    </row>
    <row r="38" spans="1:25" x14ac:dyDescent="0.2">
      <c r="A38" s="411" t="s">
        <v>376</v>
      </c>
      <c r="B38" s="411"/>
      <c r="C38" s="411"/>
      <c r="D38" s="411"/>
      <c r="E38" s="411"/>
      <c r="F38" s="411"/>
      <c r="G38" s="8">
        <v>30</v>
      </c>
      <c r="H38" s="75">
        <v>0</v>
      </c>
      <c r="I38" s="75">
        <v>0</v>
      </c>
      <c r="J38" s="75">
        <v>0</v>
      </c>
      <c r="K38" s="75">
        <v>0</v>
      </c>
      <c r="L38" s="75">
        <v>0</v>
      </c>
      <c r="M38" s="75">
        <v>0</v>
      </c>
      <c r="N38" s="75">
        <v>0</v>
      </c>
      <c r="O38" s="75">
        <v>0</v>
      </c>
      <c r="P38" s="75">
        <v>0</v>
      </c>
      <c r="Q38" s="75">
        <v>0</v>
      </c>
      <c r="R38" s="75">
        <v>0</v>
      </c>
      <c r="S38" s="75">
        <v>0</v>
      </c>
      <c r="T38" s="75">
        <v>0</v>
      </c>
      <c r="U38" s="75">
        <v>0</v>
      </c>
      <c r="V38" s="75">
        <v>0</v>
      </c>
      <c r="W38" s="76">
        <f>H38+I38+J38+K38-L38+M38+N38+O38+P38+Q38+R38+U38+V38</f>
        <v>0</v>
      </c>
      <c r="X38" s="75">
        <v>0</v>
      </c>
      <c r="Y38" s="76">
        <f t="shared" si="9"/>
        <v>0</v>
      </c>
    </row>
    <row r="39" spans="1:25" ht="25.5" customHeight="1" x14ac:dyDescent="0.2">
      <c r="A39" s="419" t="s">
        <v>455</v>
      </c>
      <c r="B39" s="419"/>
      <c r="C39" s="419"/>
      <c r="D39" s="419"/>
      <c r="E39" s="419"/>
      <c r="F39" s="419"/>
      <c r="G39" s="9">
        <v>31</v>
      </c>
      <c r="H39" s="77">
        <f>H36+H37+H38</f>
        <v>1672021210</v>
      </c>
      <c r="I39" s="77">
        <f t="shared" ref="I39:Y39" si="10">I36+I37+I38</f>
        <v>5710563</v>
      </c>
      <c r="J39" s="77">
        <f t="shared" si="10"/>
        <v>83601061</v>
      </c>
      <c r="K39" s="77">
        <f t="shared" si="10"/>
        <v>136815284</v>
      </c>
      <c r="L39" s="77">
        <f t="shared" si="10"/>
        <v>124418266</v>
      </c>
      <c r="M39" s="77">
        <f t="shared" si="10"/>
        <v>0</v>
      </c>
      <c r="N39" s="77">
        <f t="shared" si="10"/>
        <v>2249472</v>
      </c>
      <c r="O39" s="77">
        <f t="shared" si="10"/>
        <v>0</v>
      </c>
      <c r="P39" s="77">
        <f t="shared" si="10"/>
        <v>81109</v>
      </c>
      <c r="Q39" s="77">
        <f t="shared" si="10"/>
        <v>0</v>
      </c>
      <c r="R39" s="77">
        <f t="shared" si="10"/>
        <v>0</v>
      </c>
      <c r="S39" s="77">
        <f t="shared" si="10"/>
        <v>0</v>
      </c>
      <c r="T39" s="77">
        <f t="shared" si="10"/>
        <v>0</v>
      </c>
      <c r="U39" s="77">
        <f t="shared" si="10"/>
        <v>538614167</v>
      </c>
      <c r="V39" s="77">
        <f t="shared" si="10"/>
        <v>304605806</v>
      </c>
      <c r="W39" s="77">
        <f t="shared" si="10"/>
        <v>2619280406</v>
      </c>
      <c r="X39" s="77">
        <f t="shared" si="10"/>
        <v>0</v>
      </c>
      <c r="Y39" s="77">
        <f t="shared" si="10"/>
        <v>2619280406</v>
      </c>
    </row>
    <row r="40" spans="1:25" x14ac:dyDescent="0.2">
      <c r="A40" s="411" t="s">
        <v>377</v>
      </c>
      <c r="B40" s="411"/>
      <c r="C40" s="411"/>
      <c r="D40" s="411"/>
      <c r="E40" s="411"/>
      <c r="F40" s="411"/>
      <c r="G40" s="8">
        <v>32</v>
      </c>
      <c r="H40" s="79">
        <v>0</v>
      </c>
      <c r="I40" s="79">
        <v>0</v>
      </c>
      <c r="J40" s="79">
        <v>0</v>
      </c>
      <c r="K40" s="79">
        <v>0</v>
      </c>
      <c r="L40" s="79">
        <v>0</v>
      </c>
      <c r="M40" s="79">
        <v>0</v>
      </c>
      <c r="N40" s="79">
        <v>0</v>
      </c>
      <c r="O40" s="79">
        <v>0</v>
      </c>
      <c r="P40" s="79">
        <v>0</v>
      </c>
      <c r="Q40" s="79">
        <v>0</v>
      </c>
      <c r="R40" s="79">
        <v>0</v>
      </c>
      <c r="S40" s="79"/>
      <c r="T40" s="79"/>
      <c r="U40" s="79">
        <v>0</v>
      </c>
      <c r="V40" s="75">
        <v>560684341</v>
      </c>
      <c r="W40" s="76">
        <f t="shared" ref="W40:W58" si="11">H40+I40+J40+K40-L40+M40+N40+O40+P40+Q40+R40+U40+V40+S40+T40</f>
        <v>560684341</v>
      </c>
      <c r="X40" s="75"/>
      <c r="Y40" s="76">
        <f t="shared" ref="Y40:Y58" si="12">W40+X40</f>
        <v>560684341</v>
      </c>
    </row>
    <row r="41" spans="1:25" x14ac:dyDescent="0.2">
      <c r="A41" s="411" t="s">
        <v>378</v>
      </c>
      <c r="B41" s="411"/>
      <c r="C41" s="411"/>
      <c r="D41" s="411"/>
      <c r="E41" s="411"/>
      <c r="F41" s="411"/>
      <c r="G41" s="8">
        <v>33</v>
      </c>
      <c r="H41" s="79">
        <v>0</v>
      </c>
      <c r="I41" s="79">
        <v>0</v>
      </c>
      <c r="J41" s="79">
        <v>0</v>
      </c>
      <c r="K41" s="79">
        <v>0</v>
      </c>
      <c r="L41" s="79">
        <v>0</v>
      </c>
      <c r="M41" s="79">
        <v>0</v>
      </c>
      <c r="N41" s="75"/>
      <c r="O41" s="79">
        <v>0</v>
      </c>
      <c r="P41" s="79">
        <v>0</v>
      </c>
      <c r="Q41" s="79">
        <v>0</v>
      </c>
      <c r="R41" s="79">
        <v>0</v>
      </c>
      <c r="S41" s="79"/>
      <c r="T41" s="79"/>
      <c r="U41" s="79">
        <v>0</v>
      </c>
      <c r="V41" s="79">
        <v>0</v>
      </c>
      <c r="W41" s="76">
        <f t="shared" si="11"/>
        <v>0</v>
      </c>
      <c r="X41" s="75"/>
      <c r="Y41" s="76">
        <f t="shared" si="12"/>
        <v>0</v>
      </c>
    </row>
    <row r="42" spans="1:25" ht="27" customHeight="1" x14ac:dyDescent="0.2">
      <c r="A42" s="411" t="s">
        <v>379</v>
      </c>
      <c r="B42" s="411"/>
      <c r="C42" s="411"/>
      <c r="D42" s="411"/>
      <c r="E42" s="411"/>
      <c r="F42" s="411"/>
      <c r="G42" s="8">
        <v>34</v>
      </c>
      <c r="H42" s="79">
        <v>0</v>
      </c>
      <c r="I42" s="79">
        <v>0</v>
      </c>
      <c r="J42" s="79">
        <v>0</v>
      </c>
      <c r="K42" s="79">
        <v>0</v>
      </c>
      <c r="L42" s="79">
        <v>0</v>
      </c>
      <c r="M42" s="79">
        <v>0</v>
      </c>
      <c r="N42" s="79">
        <v>0</v>
      </c>
      <c r="O42" s="75"/>
      <c r="P42" s="79">
        <v>0</v>
      </c>
      <c r="Q42" s="79">
        <v>0</v>
      </c>
      <c r="R42" s="79">
        <v>0</v>
      </c>
      <c r="S42" s="79"/>
      <c r="T42" s="79"/>
      <c r="U42" s="75"/>
      <c r="V42" s="75">
        <v>0</v>
      </c>
      <c r="W42" s="76">
        <f t="shared" si="11"/>
        <v>0</v>
      </c>
      <c r="X42" s="75"/>
      <c r="Y42" s="76">
        <f t="shared" si="12"/>
        <v>0</v>
      </c>
    </row>
    <row r="43" spans="1:25" ht="20.25" customHeight="1" x14ac:dyDescent="0.2">
      <c r="A43" s="411" t="s">
        <v>443</v>
      </c>
      <c r="B43" s="411"/>
      <c r="C43" s="411"/>
      <c r="D43" s="411"/>
      <c r="E43" s="411"/>
      <c r="F43" s="411"/>
      <c r="G43" s="8">
        <v>35</v>
      </c>
      <c r="H43" s="79">
        <v>0</v>
      </c>
      <c r="I43" s="79">
        <v>0</v>
      </c>
      <c r="J43" s="79">
        <v>0</v>
      </c>
      <c r="K43" s="79">
        <v>0</v>
      </c>
      <c r="L43" s="79">
        <v>0</v>
      </c>
      <c r="M43" s="79">
        <v>0</v>
      </c>
      <c r="N43" s="79">
        <v>0</v>
      </c>
      <c r="O43" s="79">
        <v>0</v>
      </c>
      <c r="P43" s="75">
        <v>-26827</v>
      </c>
      <c r="Q43" s="79">
        <v>0</v>
      </c>
      <c r="R43" s="79">
        <v>0</v>
      </c>
      <c r="S43" s="79"/>
      <c r="T43" s="79"/>
      <c r="U43" s="75"/>
      <c r="V43" s="75">
        <v>0</v>
      </c>
      <c r="W43" s="76">
        <f t="shared" si="11"/>
        <v>-26827</v>
      </c>
      <c r="X43" s="75"/>
      <c r="Y43" s="76">
        <f t="shared" si="12"/>
        <v>-26827</v>
      </c>
    </row>
    <row r="44" spans="1:25" ht="21" customHeight="1" x14ac:dyDescent="0.2">
      <c r="A44" s="411" t="s">
        <v>380</v>
      </c>
      <c r="B44" s="411"/>
      <c r="C44" s="411"/>
      <c r="D44" s="411"/>
      <c r="E44" s="411"/>
      <c r="F44" s="411"/>
      <c r="G44" s="8">
        <v>36</v>
      </c>
      <c r="H44" s="79">
        <v>0</v>
      </c>
      <c r="I44" s="79">
        <v>0</v>
      </c>
      <c r="J44" s="79">
        <v>0</v>
      </c>
      <c r="K44" s="79">
        <v>0</v>
      </c>
      <c r="L44" s="79">
        <v>0</v>
      </c>
      <c r="M44" s="79">
        <v>0</v>
      </c>
      <c r="N44" s="79">
        <v>0</v>
      </c>
      <c r="O44" s="79">
        <v>0</v>
      </c>
      <c r="P44" s="79">
        <v>0</v>
      </c>
      <c r="Q44" s="75"/>
      <c r="R44" s="79">
        <v>0</v>
      </c>
      <c r="S44" s="79"/>
      <c r="T44" s="79"/>
      <c r="U44" s="75"/>
      <c r="V44" s="75">
        <v>0</v>
      </c>
      <c r="W44" s="76">
        <f t="shared" si="11"/>
        <v>0</v>
      </c>
      <c r="X44" s="75"/>
      <c r="Y44" s="76">
        <f t="shared" si="12"/>
        <v>0</v>
      </c>
    </row>
    <row r="45" spans="1:25" ht="29.25" customHeight="1" x14ac:dyDescent="0.2">
      <c r="A45" s="411" t="s">
        <v>381</v>
      </c>
      <c r="B45" s="411"/>
      <c r="C45" s="411"/>
      <c r="D45" s="411"/>
      <c r="E45" s="411"/>
      <c r="F45" s="411"/>
      <c r="G45" s="8">
        <v>37</v>
      </c>
      <c r="H45" s="79">
        <v>0</v>
      </c>
      <c r="I45" s="79">
        <v>0</v>
      </c>
      <c r="J45" s="79">
        <v>0</v>
      </c>
      <c r="K45" s="79">
        <v>0</v>
      </c>
      <c r="L45" s="79">
        <v>0</v>
      </c>
      <c r="M45" s="79">
        <v>0</v>
      </c>
      <c r="N45" s="79">
        <v>0</v>
      </c>
      <c r="O45" s="79">
        <v>0</v>
      </c>
      <c r="P45" s="79">
        <v>0</v>
      </c>
      <c r="Q45" s="79">
        <v>0</v>
      </c>
      <c r="R45" s="75"/>
      <c r="S45" s="75"/>
      <c r="T45" s="75"/>
      <c r="U45" s="75"/>
      <c r="V45" s="75">
        <v>0</v>
      </c>
      <c r="W45" s="76">
        <f t="shared" si="11"/>
        <v>0</v>
      </c>
      <c r="X45" s="75"/>
      <c r="Y45" s="76">
        <f t="shared" si="12"/>
        <v>0</v>
      </c>
    </row>
    <row r="46" spans="1:25" ht="21" customHeight="1" x14ac:dyDescent="0.2">
      <c r="A46" s="411" t="s">
        <v>382</v>
      </c>
      <c r="B46" s="411"/>
      <c r="C46" s="411"/>
      <c r="D46" s="411"/>
      <c r="E46" s="411"/>
      <c r="F46" s="411"/>
      <c r="G46" s="8">
        <v>38</v>
      </c>
      <c r="H46" s="79">
        <v>0</v>
      </c>
      <c r="I46" s="79">
        <v>0</v>
      </c>
      <c r="J46" s="79">
        <v>0</v>
      </c>
      <c r="K46" s="79">
        <v>0</v>
      </c>
      <c r="L46" s="79">
        <v>0</v>
      </c>
      <c r="M46" s="79">
        <v>0</v>
      </c>
      <c r="N46" s="75">
        <v>0</v>
      </c>
      <c r="O46" s="75"/>
      <c r="P46" s="75"/>
      <c r="Q46" s="75"/>
      <c r="R46" s="75"/>
      <c r="S46" s="75"/>
      <c r="T46" s="75"/>
      <c r="U46" s="75">
        <v>0</v>
      </c>
      <c r="V46" s="75">
        <v>0</v>
      </c>
      <c r="W46" s="76">
        <f t="shared" si="11"/>
        <v>0</v>
      </c>
      <c r="X46" s="75"/>
      <c r="Y46" s="76">
        <f t="shared" si="12"/>
        <v>0</v>
      </c>
    </row>
    <row r="47" spans="1:25" x14ac:dyDescent="0.2">
      <c r="A47" s="411" t="s">
        <v>383</v>
      </c>
      <c r="B47" s="411"/>
      <c r="C47" s="411"/>
      <c r="D47" s="411"/>
      <c r="E47" s="411"/>
      <c r="F47" s="411"/>
      <c r="G47" s="8">
        <v>39</v>
      </c>
      <c r="H47" s="79">
        <v>0</v>
      </c>
      <c r="I47" s="79">
        <v>0</v>
      </c>
      <c r="J47" s="79">
        <v>0</v>
      </c>
      <c r="K47" s="79">
        <v>0</v>
      </c>
      <c r="L47" s="79">
        <v>0</v>
      </c>
      <c r="M47" s="79">
        <v>0</v>
      </c>
      <c r="N47" s="75"/>
      <c r="O47" s="75"/>
      <c r="P47" s="75"/>
      <c r="Q47" s="75"/>
      <c r="R47" s="75"/>
      <c r="S47" s="75"/>
      <c r="T47" s="75"/>
      <c r="U47" s="75">
        <v>0</v>
      </c>
      <c r="V47" s="75">
        <v>0</v>
      </c>
      <c r="W47" s="76">
        <f t="shared" si="11"/>
        <v>0</v>
      </c>
      <c r="X47" s="75"/>
      <c r="Y47" s="76">
        <f t="shared" si="12"/>
        <v>0</v>
      </c>
    </row>
    <row r="48" spans="1:25" x14ac:dyDescent="0.2">
      <c r="A48" s="411" t="s">
        <v>384</v>
      </c>
      <c r="B48" s="411"/>
      <c r="C48" s="411"/>
      <c r="D48" s="411"/>
      <c r="E48" s="411"/>
      <c r="F48" s="411"/>
      <c r="G48" s="8">
        <v>40</v>
      </c>
      <c r="H48" s="75"/>
      <c r="I48" s="75"/>
      <c r="J48" s="75"/>
      <c r="K48" s="75"/>
      <c r="L48" s="75"/>
      <c r="M48" s="75"/>
      <c r="N48" s="75"/>
      <c r="O48" s="75"/>
      <c r="P48" s="75"/>
      <c r="Q48" s="75"/>
      <c r="R48" s="75"/>
      <c r="S48" s="75"/>
      <c r="T48" s="75"/>
      <c r="U48" s="75">
        <v>0</v>
      </c>
      <c r="V48" s="75">
        <v>0</v>
      </c>
      <c r="W48" s="76">
        <f t="shared" si="11"/>
        <v>0</v>
      </c>
      <c r="X48" s="75"/>
      <c r="Y48" s="76">
        <f t="shared" si="12"/>
        <v>0</v>
      </c>
    </row>
    <row r="49" spans="1:25" x14ac:dyDescent="0.2">
      <c r="A49" s="411" t="s">
        <v>456</v>
      </c>
      <c r="B49" s="411"/>
      <c r="C49" s="411"/>
      <c r="D49" s="411"/>
      <c r="E49" s="411"/>
      <c r="F49" s="411"/>
      <c r="G49" s="8">
        <v>41</v>
      </c>
      <c r="H49" s="79">
        <v>0</v>
      </c>
      <c r="I49" s="79">
        <v>0</v>
      </c>
      <c r="J49" s="79">
        <v>0</v>
      </c>
      <c r="K49" s="79">
        <v>0</v>
      </c>
      <c r="L49" s="79">
        <v>0</v>
      </c>
      <c r="M49" s="79">
        <v>0</v>
      </c>
      <c r="N49" s="75"/>
      <c r="O49" s="75"/>
      <c r="P49" s="75">
        <v>4829</v>
      </c>
      <c r="Q49" s="75"/>
      <c r="R49" s="75"/>
      <c r="S49" s="75"/>
      <c r="T49" s="75"/>
      <c r="U49" s="75">
        <v>0</v>
      </c>
      <c r="V49" s="75">
        <v>0</v>
      </c>
      <c r="W49" s="76">
        <f t="shared" si="11"/>
        <v>4829</v>
      </c>
      <c r="X49" s="75"/>
      <c r="Y49" s="76">
        <f t="shared" si="12"/>
        <v>4829</v>
      </c>
    </row>
    <row r="50" spans="1:25" ht="32.25" customHeight="1" x14ac:dyDescent="0.2">
      <c r="A50" s="411" t="s">
        <v>457</v>
      </c>
      <c r="B50" s="411"/>
      <c r="C50" s="411"/>
      <c r="D50" s="411"/>
      <c r="E50" s="411"/>
      <c r="F50" s="411"/>
      <c r="G50" s="8">
        <v>42</v>
      </c>
      <c r="H50" s="75"/>
      <c r="I50" s="75"/>
      <c r="J50" s="75"/>
      <c r="K50" s="75"/>
      <c r="L50" s="75"/>
      <c r="M50" s="75"/>
      <c r="N50" s="75"/>
      <c r="O50" s="75"/>
      <c r="P50" s="75"/>
      <c r="Q50" s="75"/>
      <c r="R50" s="75"/>
      <c r="S50" s="75"/>
      <c r="T50" s="75"/>
      <c r="U50" s="75">
        <v>0</v>
      </c>
      <c r="V50" s="75">
        <v>0</v>
      </c>
      <c r="W50" s="76">
        <f t="shared" si="11"/>
        <v>0</v>
      </c>
      <c r="X50" s="75"/>
      <c r="Y50" s="76">
        <f t="shared" si="12"/>
        <v>0</v>
      </c>
    </row>
    <row r="51" spans="1:25" ht="26.25" customHeight="1" x14ac:dyDescent="0.2">
      <c r="A51" s="411" t="s">
        <v>444</v>
      </c>
      <c r="B51" s="411"/>
      <c r="C51" s="411"/>
      <c r="D51" s="411"/>
      <c r="E51" s="411"/>
      <c r="F51" s="411"/>
      <c r="G51" s="8">
        <v>43</v>
      </c>
      <c r="H51" s="75"/>
      <c r="I51" s="75"/>
      <c r="J51" s="75"/>
      <c r="K51" s="75"/>
      <c r="L51" s="75"/>
      <c r="M51" s="75"/>
      <c r="N51" s="75"/>
      <c r="O51" s="75"/>
      <c r="P51" s="75"/>
      <c r="Q51" s="75"/>
      <c r="R51" s="75"/>
      <c r="S51" s="75"/>
      <c r="T51" s="75"/>
      <c r="U51" s="75">
        <v>0</v>
      </c>
      <c r="V51" s="75">
        <v>0</v>
      </c>
      <c r="W51" s="76">
        <f t="shared" si="11"/>
        <v>0</v>
      </c>
      <c r="X51" s="75"/>
      <c r="Y51" s="76">
        <f t="shared" si="12"/>
        <v>0</v>
      </c>
    </row>
    <row r="52" spans="1:25" ht="22.5" customHeight="1" x14ac:dyDescent="0.2">
      <c r="A52" s="411" t="s">
        <v>458</v>
      </c>
      <c r="B52" s="411"/>
      <c r="C52" s="411"/>
      <c r="D52" s="411"/>
      <c r="E52" s="411"/>
      <c r="F52" s="411"/>
      <c r="G52" s="8">
        <v>44</v>
      </c>
      <c r="H52" s="75"/>
      <c r="I52" s="75"/>
      <c r="J52" s="75"/>
      <c r="K52" s="75"/>
      <c r="L52" s="75"/>
      <c r="M52" s="75"/>
      <c r="N52" s="75"/>
      <c r="O52" s="75"/>
      <c r="P52" s="75"/>
      <c r="Q52" s="75"/>
      <c r="R52" s="75"/>
      <c r="S52" s="75"/>
      <c r="T52" s="75"/>
      <c r="U52" s="75">
        <v>0</v>
      </c>
      <c r="V52" s="75">
        <v>0</v>
      </c>
      <c r="W52" s="76">
        <f t="shared" si="11"/>
        <v>0</v>
      </c>
      <c r="X52" s="75"/>
      <c r="Y52" s="76">
        <f t="shared" si="12"/>
        <v>0</v>
      </c>
    </row>
    <row r="53" spans="1:25" x14ac:dyDescent="0.2">
      <c r="A53" s="411" t="s">
        <v>459</v>
      </c>
      <c r="B53" s="411"/>
      <c r="C53" s="411"/>
      <c r="D53" s="411"/>
      <c r="E53" s="411"/>
      <c r="F53" s="411"/>
      <c r="G53" s="8">
        <v>45</v>
      </c>
      <c r="H53" s="75"/>
      <c r="I53" s="75"/>
      <c r="J53" s="75"/>
      <c r="K53" s="75"/>
      <c r="L53" s="75"/>
      <c r="M53" s="75"/>
      <c r="N53" s="75"/>
      <c r="O53" s="75"/>
      <c r="P53" s="75"/>
      <c r="Q53" s="75"/>
      <c r="R53" s="75"/>
      <c r="S53" s="75"/>
      <c r="T53" s="75"/>
      <c r="U53" s="75">
        <v>0</v>
      </c>
      <c r="V53" s="75">
        <v>0</v>
      </c>
      <c r="W53" s="76">
        <f t="shared" si="11"/>
        <v>0</v>
      </c>
      <c r="X53" s="75"/>
      <c r="Y53" s="76">
        <f t="shared" si="12"/>
        <v>0</v>
      </c>
    </row>
    <row r="54" spans="1:25" x14ac:dyDescent="0.2">
      <c r="A54" s="411" t="s">
        <v>446</v>
      </c>
      <c r="B54" s="411"/>
      <c r="C54" s="411"/>
      <c r="D54" s="411"/>
      <c r="E54" s="411"/>
      <c r="F54" s="411"/>
      <c r="G54" s="8">
        <v>46</v>
      </c>
      <c r="H54" s="75"/>
      <c r="I54" s="75"/>
      <c r="J54" s="75"/>
      <c r="K54" s="75"/>
      <c r="L54" s="75"/>
      <c r="M54" s="75"/>
      <c r="N54" s="75"/>
      <c r="O54" s="75"/>
      <c r="P54" s="75"/>
      <c r="Q54" s="75"/>
      <c r="R54" s="75"/>
      <c r="S54" s="75"/>
      <c r="T54" s="75"/>
      <c r="U54" s="75">
        <v>0</v>
      </c>
      <c r="V54" s="75">
        <v>0</v>
      </c>
      <c r="W54" s="76">
        <f t="shared" si="11"/>
        <v>0</v>
      </c>
      <c r="X54" s="75"/>
      <c r="Y54" s="76">
        <f t="shared" si="12"/>
        <v>0</v>
      </c>
    </row>
    <row r="55" spans="1:25" x14ac:dyDescent="0.2">
      <c r="A55" s="411" t="s">
        <v>447</v>
      </c>
      <c r="B55" s="411"/>
      <c r="C55" s="411"/>
      <c r="D55" s="411"/>
      <c r="E55" s="411"/>
      <c r="F55" s="411"/>
      <c r="G55" s="8">
        <v>47</v>
      </c>
      <c r="H55" s="75"/>
      <c r="I55" s="75"/>
      <c r="J55" s="75"/>
      <c r="K55" s="75"/>
      <c r="L55" s="75"/>
      <c r="M55" s="75"/>
      <c r="N55" s="75"/>
      <c r="O55" s="75"/>
      <c r="P55" s="75"/>
      <c r="Q55" s="75"/>
      <c r="R55" s="75"/>
      <c r="S55" s="75"/>
      <c r="T55" s="75"/>
      <c r="U55" s="75">
        <v>-146265489</v>
      </c>
      <c r="V55" s="75">
        <v>0</v>
      </c>
      <c r="W55" s="76">
        <f t="shared" si="11"/>
        <v>-146265489</v>
      </c>
      <c r="X55" s="75"/>
      <c r="Y55" s="76">
        <f t="shared" si="12"/>
        <v>-146265489</v>
      </c>
    </row>
    <row r="56" spans="1:25" x14ac:dyDescent="0.2">
      <c r="A56" s="411" t="s">
        <v>448</v>
      </c>
      <c r="B56" s="411"/>
      <c r="C56" s="411"/>
      <c r="D56" s="411"/>
      <c r="E56" s="411"/>
      <c r="F56" s="411"/>
      <c r="G56" s="8">
        <v>48</v>
      </c>
      <c r="H56" s="75"/>
      <c r="I56" s="75"/>
      <c r="J56" s="75"/>
      <c r="K56" s="75"/>
      <c r="L56" s="75"/>
      <c r="M56" s="75"/>
      <c r="N56" s="75">
        <v>38533600</v>
      </c>
      <c r="O56" s="75"/>
      <c r="P56" s="75"/>
      <c r="Q56" s="75"/>
      <c r="R56" s="75"/>
      <c r="S56" s="75"/>
      <c r="T56" s="75"/>
      <c r="U56" s="75">
        <v>2739417</v>
      </c>
      <c r="V56" s="75">
        <v>0</v>
      </c>
      <c r="W56" s="76">
        <f t="shared" si="11"/>
        <v>41273017</v>
      </c>
      <c r="X56" s="75"/>
      <c r="Y56" s="76">
        <f t="shared" si="12"/>
        <v>41273017</v>
      </c>
    </row>
    <row r="57" spans="1:25" ht="23.25" customHeight="1" x14ac:dyDescent="0.2">
      <c r="A57" s="411" t="s">
        <v>460</v>
      </c>
      <c r="B57" s="411"/>
      <c r="C57" s="411"/>
      <c r="D57" s="411"/>
      <c r="E57" s="411"/>
      <c r="F57" s="411"/>
      <c r="G57" s="8">
        <v>49</v>
      </c>
      <c r="H57" s="75"/>
      <c r="I57" s="75"/>
      <c r="J57" s="75"/>
      <c r="K57" s="75"/>
      <c r="L57" s="75"/>
      <c r="M57" s="75"/>
      <c r="N57" s="75">
        <v>-2249472</v>
      </c>
      <c r="O57" s="75"/>
      <c r="P57" s="75"/>
      <c r="Q57" s="75"/>
      <c r="R57" s="75"/>
      <c r="S57" s="75"/>
      <c r="T57" s="75"/>
      <c r="U57" s="75">
        <v>306855278</v>
      </c>
      <c r="V57" s="75">
        <v>-304605806</v>
      </c>
      <c r="W57" s="76">
        <f t="shared" si="11"/>
        <v>0</v>
      </c>
      <c r="X57" s="75"/>
      <c r="Y57" s="76">
        <f t="shared" si="12"/>
        <v>0</v>
      </c>
    </row>
    <row r="58" spans="1:25" ht="23.25" customHeight="1" x14ac:dyDescent="0.2">
      <c r="A58" s="411" t="s">
        <v>450</v>
      </c>
      <c r="B58" s="411"/>
      <c r="C58" s="411"/>
      <c r="D58" s="411"/>
      <c r="E58" s="411"/>
      <c r="F58" s="411"/>
      <c r="G58" s="8">
        <v>50</v>
      </c>
      <c r="H58" s="75"/>
      <c r="I58" s="75"/>
      <c r="J58" s="75"/>
      <c r="K58" s="75"/>
      <c r="L58" s="75"/>
      <c r="M58" s="75"/>
      <c r="N58" s="75"/>
      <c r="O58" s="75"/>
      <c r="P58" s="75"/>
      <c r="Q58" s="75"/>
      <c r="R58" s="75"/>
      <c r="S58" s="75"/>
      <c r="T58" s="75"/>
      <c r="U58" s="75">
        <v>0</v>
      </c>
      <c r="V58" s="75">
        <v>0</v>
      </c>
      <c r="W58" s="76">
        <f t="shared" si="11"/>
        <v>0</v>
      </c>
      <c r="X58" s="75"/>
      <c r="Y58" s="76">
        <f t="shared" si="12"/>
        <v>0</v>
      </c>
    </row>
    <row r="59" spans="1:25" ht="24" customHeight="1" x14ac:dyDescent="0.2">
      <c r="A59" s="412" t="s">
        <v>461</v>
      </c>
      <c r="B59" s="412"/>
      <c r="C59" s="412"/>
      <c r="D59" s="412"/>
      <c r="E59" s="412"/>
      <c r="F59" s="412"/>
      <c r="G59" s="10">
        <v>51</v>
      </c>
      <c r="H59" s="78">
        <f t="shared" ref="H59:T59" si="13">SUM(H39:H58)</f>
        <v>1672021210</v>
      </c>
      <c r="I59" s="78">
        <f t="shared" si="13"/>
        <v>5710563</v>
      </c>
      <c r="J59" s="78">
        <f t="shared" si="13"/>
        <v>83601061</v>
      </c>
      <c r="K59" s="78">
        <f t="shared" si="13"/>
        <v>136815284</v>
      </c>
      <c r="L59" s="78">
        <f t="shared" si="13"/>
        <v>124418266</v>
      </c>
      <c r="M59" s="78">
        <f t="shared" si="13"/>
        <v>0</v>
      </c>
      <c r="N59" s="78">
        <f t="shared" si="13"/>
        <v>38533600</v>
      </c>
      <c r="O59" s="78">
        <f t="shared" si="13"/>
        <v>0</v>
      </c>
      <c r="P59" s="78">
        <f t="shared" si="13"/>
        <v>59111</v>
      </c>
      <c r="Q59" s="78">
        <f t="shared" si="13"/>
        <v>0</v>
      </c>
      <c r="R59" s="78">
        <f t="shared" si="13"/>
        <v>0</v>
      </c>
      <c r="S59" s="78">
        <f t="shared" si="13"/>
        <v>0</v>
      </c>
      <c r="T59" s="78">
        <f t="shared" si="13"/>
        <v>0</v>
      </c>
      <c r="U59" s="78">
        <f>SUM(U39:U58)</f>
        <v>701943373</v>
      </c>
      <c r="V59" s="78">
        <f>SUM(V39:V58)</f>
        <v>560684341</v>
      </c>
      <c r="W59" s="78">
        <f>SUM(W39:W58)</f>
        <v>3074950277</v>
      </c>
      <c r="X59" s="78">
        <f>SUM(X39:X58)</f>
        <v>0</v>
      </c>
      <c r="Y59" s="78">
        <f>SUM(Y39:Y58)</f>
        <v>3074950277</v>
      </c>
    </row>
    <row r="60" spans="1:25" x14ac:dyDescent="0.2">
      <c r="A60" s="413" t="s">
        <v>385</v>
      </c>
      <c r="B60" s="414"/>
      <c r="C60" s="414"/>
      <c r="D60" s="414"/>
      <c r="E60" s="414"/>
      <c r="F60" s="414"/>
      <c r="G60" s="414"/>
      <c r="H60" s="414"/>
      <c r="I60" s="414"/>
      <c r="J60" s="414"/>
      <c r="K60" s="414"/>
      <c r="L60" s="414"/>
      <c r="M60" s="414"/>
      <c r="N60" s="414"/>
      <c r="O60" s="414"/>
      <c r="P60" s="414"/>
      <c r="Q60" s="414"/>
      <c r="R60" s="414"/>
      <c r="S60" s="414"/>
      <c r="T60" s="414"/>
      <c r="U60" s="414"/>
      <c r="V60" s="414"/>
      <c r="W60" s="414"/>
      <c r="X60" s="414"/>
      <c r="Y60" s="414"/>
    </row>
    <row r="61" spans="1:25" ht="31.5" customHeight="1" x14ac:dyDescent="0.2">
      <c r="A61" s="409" t="s">
        <v>462</v>
      </c>
      <c r="B61" s="409"/>
      <c r="C61" s="409"/>
      <c r="D61" s="409"/>
      <c r="E61" s="409"/>
      <c r="F61" s="409"/>
      <c r="G61" s="9">
        <v>52</v>
      </c>
      <c r="H61" s="77">
        <f t="shared" ref="H61:T61" si="14">SUM(H41:H49)</f>
        <v>0</v>
      </c>
      <c r="I61" s="77">
        <f t="shared" si="14"/>
        <v>0</v>
      </c>
      <c r="J61" s="77">
        <f t="shared" si="14"/>
        <v>0</v>
      </c>
      <c r="K61" s="77">
        <f t="shared" si="14"/>
        <v>0</v>
      </c>
      <c r="L61" s="77">
        <f t="shared" si="14"/>
        <v>0</v>
      </c>
      <c r="M61" s="77">
        <f t="shared" si="14"/>
        <v>0</v>
      </c>
      <c r="N61" s="77">
        <f t="shared" si="14"/>
        <v>0</v>
      </c>
      <c r="O61" s="77">
        <f t="shared" si="14"/>
        <v>0</v>
      </c>
      <c r="P61" s="77">
        <f t="shared" si="14"/>
        <v>-21998</v>
      </c>
      <c r="Q61" s="77">
        <f t="shared" si="14"/>
        <v>0</v>
      </c>
      <c r="R61" s="77">
        <f t="shared" si="14"/>
        <v>0</v>
      </c>
      <c r="S61" s="77">
        <f t="shared" si="14"/>
        <v>0</v>
      </c>
      <c r="T61" s="77">
        <f t="shared" si="14"/>
        <v>0</v>
      </c>
      <c r="U61" s="77">
        <f>SUM(U41:U49)</f>
        <v>0</v>
      </c>
      <c r="V61" s="77">
        <f>SUM(V41:V49)</f>
        <v>0</v>
      </c>
      <c r="W61" s="77">
        <f>SUM(W41:W49)</f>
        <v>-21998</v>
      </c>
      <c r="X61" s="77">
        <f>SUM(X41:X49)</f>
        <v>0</v>
      </c>
      <c r="Y61" s="77">
        <f>SUM(Y41:Y49)</f>
        <v>-21998</v>
      </c>
    </row>
    <row r="62" spans="1:25" ht="27.75" customHeight="1" x14ac:dyDescent="0.2">
      <c r="A62" s="409" t="s">
        <v>463</v>
      </c>
      <c r="B62" s="409"/>
      <c r="C62" s="409"/>
      <c r="D62" s="409"/>
      <c r="E62" s="409"/>
      <c r="F62" s="409"/>
      <c r="G62" s="9">
        <v>53</v>
      </c>
      <c r="H62" s="77">
        <f t="shared" ref="H62:T62" si="15">H40+H61</f>
        <v>0</v>
      </c>
      <c r="I62" s="77">
        <f t="shared" si="15"/>
        <v>0</v>
      </c>
      <c r="J62" s="77">
        <f t="shared" si="15"/>
        <v>0</v>
      </c>
      <c r="K62" s="77">
        <f t="shared" si="15"/>
        <v>0</v>
      </c>
      <c r="L62" s="77">
        <f t="shared" si="15"/>
        <v>0</v>
      </c>
      <c r="M62" s="77">
        <f t="shared" si="15"/>
        <v>0</v>
      </c>
      <c r="N62" s="77">
        <f t="shared" si="15"/>
        <v>0</v>
      </c>
      <c r="O62" s="77">
        <f t="shared" si="15"/>
        <v>0</v>
      </c>
      <c r="P62" s="77">
        <f t="shared" si="15"/>
        <v>-21998</v>
      </c>
      <c r="Q62" s="77">
        <f t="shared" si="15"/>
        <v>0</v>
      </c>
      <c r="R62" s="77">
        <f t="shared" si="15"/>
        <v>0</v>
      </c>
      <c r="S62" s="77">
        <f t="shared" si="15"/>
        <v>0</v>
      </c>
      <c r="T62" s="77">
        <f t="shared" si="15"/>
        <v>0</v>
      </c>
      <c r="U62" s="77">
        <f>U40+U61</f>
        <v>0</v>
      </c>
      <c r="V62" s="77">
        <f>V40+V61</f>
        <v>560684341</v>
      </c>
      <c r="W62" s="77">
        <f>W40+W61</f>
        <v>560662343</v>
      </c>
      <c r="X62" s="77">
        <f>X40+X61</f>
        <v>0</v>
      </c>
      <c r="Y62" s="77">
        <f>Y40+Y61</f>
        <v>560662343</v>
      </c>
    </row>
    <row r="63" spans="1:25" ht="29.25" customHeight="1" x14ac:dyDescent="0.2">
      <c r="A63" s="410" t="s">
        <v>464</v>
      </c>
      <c r="B63" s="410"/>
      <c r="C63" s="410"/>
      <c r="D63" s="410"/>
      <c r="E63" s="410"/>
      <c r="F63" s="410"/>
      <c r="G63" s="10">
        <v>54</v>
      </c>
      <c r="H63" s="78">
        <f t="shared" ref="H63:T63" si="16">SUM(H50:H58)</f>
        <v>0</v>
      </c>
      <c r="I63" s="78">
        <f t="shared" si="16"/>
        <v>0</v>
      </c>
      <c r="J63" s="78">
        <f t="shared" si="16"/>
        <v>0</v>
      </c>
      <c r="K63" s="78">
        <f t="shared" si="16"/>
        <v>0</v>
      </c>
      <c r="L63" s="78">
        <f t="shared" si="16"/>
        <v>0</v>
      </c>
      <c r="M63" s="78">
        <f t="shared" si="16"/>
        <v>0</v>
      </c>
      <c r="N63" s="78">
        <f t="shared" si="16"/>
        <v>36284128</v>
      </c>
      <c r="O63" s="78">
        <f t="shared" si="16"/>
        <v>0</v>
      </c>
      <c r="P63" s="78">
        <f t="shared" si="16"/>
        <v>0</v>
      </c>
      <c r="Q63" s="78">
        <f t="shared" si="16"/>
        <v>0</v>
      </c>
      <c r="R63" s="78">
        <f t="shared" si="16"/>
        <v>0</v>
      </c>
      <c r="S63" s="78">
        <f t="shared" si="16"/>
        <v>0</v>
      </c>
      <c r="T63" s="78">
        <f t="shared" si="16"/>
        <v>0</v>
      </c>
      <c r="U63" s="78">
        <f>SUM(U50:U58)</f>
        <v>163329206</v>
      </c>
      <c r="V63" s="78">
        <f>SUM(V50:V58)</f>
        <v>-304605806</v>
      </c>
      <c r="W63" s="78">
        <f>SUM(W50:W58)</f>
        <v>-104992472</v>
      </c>
      <c r="X63" s="78">
        <f>SUM(X50:X58)</f>
        <v>0</v>
      </c>
      <c r="Y63" s="78">
        <f>SUM(Y50:Y58)</f>
        <v>-104992472</v>
      </c>
    </row>
  </sheetData>
  <sheetProtection algorithmName="SHA-512" hashValue="q17Mnj40W64KhdnSUyIydmOU4DIQeAhqhgqRO3vXjFMN3DIeEwUNTa1P39CLaCSe+2YGItpdxLWlH1SJL/qT9A==" saltValue="zO69V2GIS99xZrGViQTYI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5:F25"/>
    <mergeCell ref="A26:F26"/>
    <mergeCell ref="A27:F27"/>
    <mergeCell ref="A28:F28"/>
    <mergeCell ref="A29:F29"/>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9"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43"/>
  <sheetViews>
    <sheetView tabSelected="1" topLeftCell="A232" zoomScale="90" zoomScaleNormal="90" workbookViewId="0">
      <selection activeCell="D234" sqref="D234"/>
    </sheetView>
  </sheetViews>
  <sheetFormatPr defaultRowHeight="12.75" x14ac:dyDescent="0.2"/>
  <cols>
    <col min="1" max="1" width="30" customWidth="1"/>
    <col min="2" max="4" width="9" bestFit="1" customWidth="1"/>
    <col min="5" max="6" width="9.85546875" bestFit="1" customWidth="1"/>
    <col min="7" max="7" width="76.140625" bestFit="1" customWidth="1"/>
    <col min="8" max="8" width="10.28515625" style="222" bestFit="1" customWidth="1"/>
    <col min="10" max="10" width="86" customWidth="1"/>
  </cols>
  <sheetData>
    <row r="1" spans="1:10" x14ac:dyDescent="0.2">
      <c r="A1" s="440" t="s">
        <v>747</v>
      </c>
      <c r="B1" s="441"/>
      <c r="C1" s="441"/>
      <c r="D1" s="441"/>
      <c r="E1" s="441"/>
      <c r="F1" s="441"/>
      <c r="G1" s="441"/>
      <c r="H1" s="441"/>
      <c r="I1" s="441"/>
      <c r="J1" s="441"/>
    </row>
    <row r="2" spans="1:10" x14ac:dyDescent="0.2">
      <c r="A2" s="441"/>
      <c r="B2" s="441"/>
      <c r="C2" s="441"/>
      <c r="D2" s="441"/>
      <c r="E2" s="441"/>
      <c r="F2" s="441"/>
      <c r="G2" s="441"/>
      <c r="H2" s="441"/>
      <c r="I2" s="441"/>
      <c r="J2" s="441"/>
    </row>
    <row r="3" spans="1:10" x14ac:dyDescent="0.2">
      <c r="A3" s="441"/>
      <c r="B3" s="441"/>
      <c r="C3" s="441"/>
      <c r="D3" s="441"/>
      <c r="E3" s="441"/>
      <c r="F3" s="441"/>
      <c r="G3" s="441"/>
      <c r="H3" s="441"/>
      <c r="I3" s="441"/>
      <c r="J3" s="441"/>
    </row>
    <row r="4" spans="1:10" x14ac:dyDescent="0.2">
      <c r="A4" s="441"/>
      <c r="B4" s="441"/>
      <c r="C4" s="441"/>
      <c r="D4" s="441"/>
      <c r="E4" s="441"/>
      <c r="F4" s="441"/>
      <c r="G4" s="441"/>
      <c r="H4" s="441"/>
      <c r="I4" s="441"/>
      <c r="J4" s="441"/>
    </row>
    <row r="5" spans="1:10" x14ac:dyDescent="0.2">
      <c r="A5" s="441"/>
      <c r="B5" s="441"/>
      <c r="C5" s="441"/>
      <c r="D5" s="441"/>
      <c r="E5" s="441"/>
      <c r="F5" s="441"/>
      <c r="G5" s="441"/>
      <c r="H5" s="441"/>
      <c r="I5" s="441"/>
      <c r="J5" s="441"/>
    </row>
    <row r="6" spans="1:10" x14ac:dyDescent="0.2">
      <c r="A6" s="441"/>
      <c r="B6" s="441"/>
      <c r="C6" s="441"/>
      <c r="D6" s="441"/>
      <c r="E6" s="441"/>
      <c r="F6" s="441"/>
      <c r="G6" s="441"/>
      <c r="H6" s="441"/>
      <c r="I6" s="441"/>
      <c r="J6" s="441"/>
    </row>
    <row r="7" spans="1:10" x14ac:dyDescent="0.2">
      <c r="A7" s="441"/>
      <c r="B7" s="441"/>
      <c r="C7" s="441"/>
      <c r="D7" s="441"/>
      <c r="E7" s="441"/>
      <c r="F7" s="441"/>
      <c r="G7" s="441"/>
      <c r="H7" s="441"/>
      <c r="I7" s="441"/>
      <c r="J7" s="441"/>
    </row>
    <row r="8" spans="1:10" x14ac:dyDescent="0.2">
      <c r="A8" s="441"/>
      <c r="B8" s="441"/>
      <c r="C8" s="441"/>
      <c r="D8" s="441"/>
      <c r="E8" s="441"/>
      <c r="F8" s="441"/>
      <c r="G8" s="441"/>
      <c r="H8" s="441"/>
      <c r="I8" s="441"/>
      <c r="J8" s="441"/>
    </row>
    <row r="9" spans="1:10" x14ac:dyDescent="0.2">
      <c r="A9" s="441"/>
      <c r="B9" s="441"/>
      <c r="C9" s="441"/>
      <c r="D9" s="441"/>
      <c r="E9" s="441"/>
      <c r="F9" s="441"/>
      <c r="G9" s="441"/>
      <c r="H9" s="441"/>
      <c r="I9" s="441"/>
      <c r="J9" s="441"/>
    </row>
    <row r="10" spans="1:10" x14ac:dyDescent="0.2">
      <c r="A10" s="441"/>
      <c r="B10" s="441"/>
      <c r="C10" s="441"/>
      <c r="D10" s="441"/>
      <c r="E10" s="441"/>
      <c r="F10" s="441"/>
      <c r="G10" s="441"/>
      <c r="H10" s="441"/>
      <c r="I10" s="441"/>
      <c r="J10" s="441"/>
    </row>
    <row r="11" spans="1:10" x14ac:dyDescent="0.2">
      <c r="A11" s="441"/>
      <c r="B11" s="441"/>
      <c r="C11" s="441"/>
      <c r="D11" s="441"/>
      <c r="E11" s="441"/>
      <c r="F11" s="441"/>
      <c r="G11" s="441"/>
      <c r="H11" s="441"/>
      <c r="I11" s="441"/>
      <c r="J11" s="441"/>
    </row>
    <row r="12" spans="1:10" x14ac:dyDescent="0.2">
      <c r="A12" s="441"/>
      <c r="B12" s="441"/>
      <c r="C12" s="441"/>
      <c r="D12" s="441"/>
      <c r="E12" s="441"/>
      <c r="F12" s="441"/>
      <c r="G12" s="441"/>
      <c r="H12" s="441"/>
      <c r="I12" s="441"/>
      <c r="J12" s="441"/>
    </row>
    <row r="13" spans="1:10" x14ac:dyDescent="0.2">
      <c r="A13" s="441"/>
      <c r="B13" s="441"/>
      <c r="C13" s="441"/>
      <c r="D13" s="441"/>
      <c r="E13" s="441"/>
      <c r="F13" s="441"/>
      <c r="G13" s="441"/>
      <c r="H13" s="441"/>
      <c r="I13" s="441"/>
      <c r="J13" s="441"/>
    </row>
    <row r="14" spans="1:10" ht="106.5" customHeight="1" x14ac:dyDescent="0.2">
      <c r="A14" s="441"/>
      <c r="B14" s="441"/>
      <c r="C14" s="441"/>
      <c r="D14" s="441"/>
      <c r="E14" s="441"/>
      <c r="F14" s="441"/>
      <c r="G14" s="441"/>
      <c r="H14" s="441"/>
      <c r="I14" s="441"/>
      <c r="J14" s="441"/>
    </row>
    <row r="15" spans="1:10" x14ac:dyDescent="0.2">
      <c r="A15" s="441"/>
      <c r="B15" s="441"/>
      <c r="C15" s="441"/>
      <c r="D15" s="441"/>
      <c r="E15" s="441"/>
      <c r="F15" s="441"/>
      <c r="G15" s="441"/>
      <c r="H15" s="441"/>
      <c r="I15" s="441"/>
      <c r="J15" s="441"/>
    </row>
    <row r="16" spans="1:10" ht="72.75" customHeight="1" x14ac:dyDescent="0.2">
      <c r="A16" s="441"/>
      <c r="B16" s="441"/>
      <c r="C16" s="441"/>
      <c r="D16" s="441"/>
      <c r="E16" s="441"/>
      <c r="F16" s="441"/>
      <c r="G16" s="441"/>
      <c r="H16" s="441"/>
      <c r="I16" s="441"/>
      <c r="J16" s="441"/>
    </row>
    <row r="17" spans="1:10" x14ac:dyDescent="0.2">
      <c r="A17" s="441"/>
      <c r="B17" s="441"/>
      <c r="C17" s="441"/>
      <c r="D17" s="441"/>
      <c r="E17" s="441"/>
      <c r="F17" s="441"/>
      <c r="G17" s="441"/>
      <c r="H17" s="441"/>
      <c r="I17" s="441"/>
      <c r="J17" s="441"/>
    </row>
    <row r="18" spans="1:10" x14ac:dyDescent="0.2">
      <c r="A18" s="441"/>
      <c r="B18" s="441"/>
      <c r="C18" s="441"/>
      <c r="D18" s="441"/>
      <c r="E18" s="441"/>
      <c r="F18" s="441"/>
      <c r="G18" s="441"/>
      <c r="H18" s="441"/>
      <c r="I18" s="441"/>
      <c r="J18" s="441"/>
    </row>
    <row r="19" spans="1:10" x14ac:dyDescent="0.2">
      <c r="A19" s="441"/>
      <c r="B19" s="441"/>
      <c r="C19" s="441"/>
      <c r="D19" s="441"/>
      <c r="E19" s="441"/>
      <c r="F19" s="441"/>
      <c r="G19" s="441"/>
      <c r="H19" s="441"/>
      <c r="I19" s="441"/>
      <c r="J19" s="441"/>
    </row>
    <row r="20" spans="1:10" ht="58.5" customHeight="1" x14ac:dyDescent="0.2">
      <c r="A20" s="441"/>
      <c r="B20" s="441"/>
      <c r="C20" s="441"/>
      <c r="D20" s="441"/>
      <c r="E20" s="441"/>
      <c r="F20" s="441"/>
      <c r="G20" s="441"/>
      <c r="H20" s="441"/>
      <c r="I20" s="441"/>
      <c r="J20" s="441"/>
    </row>
    <row r="21" spans="1:10" ht="60.75" customHeight="1" x14ac:dyDescent="0.2">
      <c r="A21" s="441"/>
      <c r="B21" s="441"/>
      <c r="C21" s="441"/>
      <c r="D21" s="441"/>
      <c r="E21" s="441"/>
      <c r="F21" s="441"/>
      <c r="G21" s="441"/>
      <c r="H21" s="441"/>
      <c r="I21" s="441"/>
      <c r="J21" s="441"/>
    </row>
    <row r="22" spans="1:10" ht="58.5" customHeight="1" x14ac:dyDescent="0.2">
      <c r="A22" s="441"/>
      <c r="B22" s="441"/>
      <c r="C22" s="441"/>
      <c r="D22" s="441"/>
      <c r="E22" s="441"/>
      <c r="F22" s="441"/>
      <c r="G22" s="441"/>
      <c r="H22" s="441"/>
      <c r="I22" s="441"/>
      <c r="J22" s="441"/>
    </row>
    <row r="23" spans="1:10" ht="52.5" customHeight="1" x14ac:dyDescent="0.2">
      <c r="A23" s="441"/>
      <c r="B23" s="441"/>
      <c r="C23" s="441"/>
      <c r="D23" s="441"/>
      <c r="E23" s="441"/>
      <c r="F23" s="441"/>
      <c r="G23" s="441"/>
      <c r="H23" s="441"/>
      <c r="I23" s="441"/>
      <c r="J23" s="441"/>
    </row>
    <row r="24" spans="1:10" x14ac:dyDescent="0.2">
      <c r="A24" s="441"/>
      <c r="B24" s="441"/>
      <c r="C24" s="441"/>
      <c r="D24" s="441"/>
      <c r="E24" s="441"/>
      <c r="F24" s="441"/>
      <c r="G24" s="441"/>
      <c r="H24" s="441"/>
      <c r="I24" s="441"/>
      <c r="J24" s="441"/>
    </row>
    <row r="25" spans="1:10" x14ac:dyDescent="0.2">
      <c r="A25" s="441"/>
      <c r="B25" s="441"/>
      <c r="C25" s="441"/>
      <c r="D25" s="441"/>
      <c r="E25" s="441"/>
      <c r="F25" s="441"/>
      <c r="G25" s="441"/>
      <c r="H25" s="441"/>
      <c r="I25" s="441"/>
      <c r="J25" s="441"/>
    </row>
    <row r="26" spans="1:10" x14ac:dyDescent="0.2">
      <c r="A26" s="441"/>
      <c r="B26" s="441"/>
      <c r="C26" s="441"/>
      <c r="D26" s="441"/>
      <c r="E26" s="441"/>
      <c r="F26" s="441"/>
      <c r="G26" s="441"/>
      <c r="H26" s="441"/>
      <c r="I26" s="441"/>
      <c r="J26" s="441"/>
    </row>
    <row r="27" spans="1:10" ht="71.25" customHeight="1" x14ac:dyDescent="0.2">
      <c r="A27" s="441"/>
      <c r="B27" s="441"/>
      <c r="C27" s="441"/>
      <c r="D27" s="441"/>
      <c r="E27" s="441"/>
      <c r="F27" s="441"/>
      <c r="G27" s="441"/>
      <c r="H27" s="441"/>
      <c r="I27" s="441"/>
      <c r="J27" s="441"/>
    </row>
    <row r="28" spans="1:10" ht="42.75" customHeight="1" x14ac:dyDescent="0.2">
      <c r="A28" s="441"/>
      <c r="B28" s="441"/>
      <c r="C28" s="441"/>
      <c r="D28" s="441"/>
      <c r="E28" s="441"/>
      <c r="F28" s="441"/>
      <c r="G28" s="441"/>
      <c r="H28" s="441"/>
      <c r="I28" s="441"/>
      <c r="J28" s="441"/>
    </row>
    <row r="29" spans="1:10" ht="23.25" customHeight="1" x14ac:dyDescent="0.2">
      <c r="A29" s="441"/>
      <c r="B29" s="441"/>
      <c r="C29" s="441"/>
      <c r="D29" s="441"/>
      <c r="E29" s="441"/>
      <c r="F29" s="441"/>
      <c r="G29" s="441"/>
      <c r="H29" s="441"/>
      <c r="I29" s="441"/>
      <c r="J29" s="441"/>
    </row>
    <row r="30" spans="1:10" ht="133.5" hidden="1" customHeight="1" x14ac:dyDescent="0.2">
      <c r="A30" s="441"/>
      <c r="B30" s="441"/>
      <c r="C30" s="441"/>
      <c r="D30" s="441"/>
      <c r="E30" s="441"/>
      <c r="F30" s="441"/>
      <c r="G30" s="441"/>
      <c r="H30" s="441"/>
      <c r="I30" s="441"/>
      <c r="J30" s="441"/>
    </row>
    <row r="32" spans="1:10" x14ac:dyDescent="0.2">
      <c r="A32" s="223" t="s">
        <v>748</v>
      </c>
    </row>
    <row r="33" spans="1:8" x14ac:dyDescent="0.2">
      <c r="A33" s="223"/>
    </row>
    <row r="34" spans="1:8" x14ac:dyDescent="0.2">
      <c r="A34" s="223" t="s">
        <v>749</v>
      </c>
    </row>
    <row r="35" spans="1:8" x14ac:dyDescent="0.2">
      <c r="A35" s="223"/>
    </row>
    <row r="36" spans="1:8" x14ac:dyDescent="0.2">
      <c r="A36" s="223" t="s">
        <v>750</v>
      </c>
    </row>
    <row r="38" spans="1:8" ht="15.75" x14ac:dyDescent="0.25">
      <c r="A38" s="115" t="s">
        <v>701</v>
      </c>
      <c r="B38" s="116"/>
      <c r="C38" s="116"/>
      <c r="D38" s="116"/>
      <c r="E38" s="117"/>
      <c r="F38" s="118"/>
      <c r="G38" s="118"/>
      <c r="H38" s="221"/>
    </row>
    <row r="39" spans="1:8" x14ac:dyDescent="0.2">
      <c r="A39" s="119"/>
      <c r="B39" s="116"/>
      <c r="C39" s="116"/>
      <c r="D39" s="116"/>
      <c r="E39" s="117"/>
      <c r="F39" s="118"/>
      <c r="G39" s="118"/>
      <c r="H39" s="221"/>
    </row>
    <row r="40" spans="1:8" x14ac:dyDescent="0.2">
      <c r="A40" s="120" t="s">
        <v>521</v>
      </c>
      <c r="B40" s="120"/>
      <c r="C40" s="120"/>
      <c r="D40" s="120"/>
      <c r="E40" s="120"/>
      <c r="F40" s="120"/>
      <c r="G40" s="120"/>
      <c r="H40" s="221"/>
    </row>
    <row r="41" spans="1:8" ht="13.5" thickBot="1" x14ac:dyDescent="0.25">
      <c r="A41" s="121"/>
      <c r="B41" s="121"/>
      <c r="C41" s="121"/>
      <c r="D41" s="121"/>
      <c r="E41" s="121"/>
      <c r="F41" s="121"/>
      <c r="G41" s="121"/>
      <c r="H41" s="221"/>
    </row>
    <row r="42" spans="1:8" ht="48" x14ac:dyDescent="0.2">
      <c r="A42" s="122" t="s">
        <v>702</v>
      </c>
      <c r="B42" s="123" t="s">
        <v>523</v>
      </c>
      <c r="C42" s="123" t="s">
        <v>524</v>
      </c>
      <c r="D42" s="123" t="s">
        <v>525</v>
      </c>
      <c r="E42" s="123" t="s">
        <v>524</v>
      </c>
      <c r="F42" s="123" t="s">
        <v>526</v>
      </c>
      <c r="G42" s="124" t="s">
        <v>527</v>
      </c>
      <c r="H42" s="221"/>
    </row>
    <row r="43" spans="1:8" ht="132" x14ac:dyDescent="0.2">
      <c r="A43" s="125" t="s">
        <v>528</v>
      </c>
      <c r="B43" s="126" t="s">
        <v>529</v>
      </c>
      <c r="C43" s="127" t="s">
        <v>705</v>
      </c>
      <c r="D43" s="128">
        <f>SUM(D44:D48)</f>
        <v>4681079</v>
      </c>
      <c r="E43" s="128">
        <f>SUM(E44:E48)</f>
        <v>4681079</v>
      </c>
      <c r="F43" s="128">
        <f t="shared" ref="F43:F48" si="0">+E43-D43</f>
        <v>0</v>
      </c>
      <c r="G43" s="129"/>
      <c r="H43" s="221"/>
    </row>
    <row r="44" spans="1:8" x14ac:dyDescent="0.2">
      <c r="A44" s="130" t="s">
        <v>531</v>
      </c>
      <c r="B44" s="131" t="s">
        <v>532</v>
      </c>
      <c r="C44" s="131" t="s">
        <v>439</v>
      </c>
      <c r="D44" s="132">
        <v>36661</v>
      </c>
      <c r="E44" s="132">
        <v>36661</v>
      </c>
      <c r="F44" s="132">
        <f t="shared" si="0"/>
        <v>0</v>
      </c>
      <c r="G44" s="133"/>
      <c r="H44" s="221"/>
    </row>
    <row r="45" spans="1:8" ht="48" x14ac:dyDescent="0.2">
      <c r="A45" s="134" t="s">
        <v>533</v>
      </c>
      <c r="B45" s="135" t="s">
        <v>534</v>
      </c>
      <c r="C45" s="135" t="s">
        <v>535</v>
      </c>
      <c r="D45" s="132">
        <v>3525519</v>
      </c>
      <c r="E45" s="132">
        <f>3496015+2902+26602</f>
        <v>3525519</v>
      </c>
      <c r="F45" s="132">
        <f>+E45-D45</f>
        <v>0</v>
      </c>
      <c r="G45" s="136" t="s">
        <v>707</v>
      </c>
      <c r="H45" s="221"/>
    </row>
    <row r="46" spans="1:8" ht="132" x14ac:dyDescent="0.2">
      <c r="A46" s="134" t="s">
        <v>537</v>
      </c>
      <c r="B46" s="135" t="s">
        <v>538</v>
      </c>
      <c r="C46" s="135" t="s">
        <v>706</v>
      </c>
      <c r="D46" s="132">
        <v>1068140</v>
      </c>
      <c r="E46" s="132">
        <f>941804+107185+332+7315+11504</f>
        <v>1068140</v>
      </c>
      <c r="F46" s="132">
        <f t="shared" si="0"/>
        <v>0</v>
      </c>
      <c r="G46" s="137" t="s">
        <v>743</v>
      </c>
      <c r="H46" s="221"/>
    </row>
    <row r="47" spans="1:8" x14ac:dyDescent="0.2">
      <c r="A47" s="130" t="s">
        <v>541</v>
      </c>
      <c r="B47" s="131" t="s">
        <v>542</v>
      </c>
      <c r="C47" s="135" t="s">
        <v>543</v>
      </c>
      <c r="D47" s="132">
        <v>0</v>
      </c>
      <c r="E47" s="132">
        <v>0</v>
      </c>
      <c r="F47" s="132">
        <f t="shared" si="0"/>
        <v>0</v>
      </c>
      <c r="G47" s="137"/>
      <c r="H47" s="221"/>
    </row>
    <row r="48" spans="1:8" x14ac:dyDescent="0.2">
      <c r="A48" s="130" t="s">
        <v>544</v>
      </c>
      <c r="B48" s="131" t="s">
        <v>545</v>
      </c>
      <c r="C48" s="131" t="s">
        <v>546</v>
      </c>
      <c r="D48" s="132">
        <v>50759</v>
      </c>
      <c r="E48" s="138">
        <v>50759</v>
      </c>
      <c r="F48" s="138">
        <f t="shared" si="0"/>
        <v>0</v>
      </c>
      <c r="G48" s="137"/>
      <c r="H48" s="221"/>
    </row>
    <row r="49" spans="1:8" x14ac:dyDescent="0.2">
      <c r="A49" s="139"/>
      <c r="B49" s="140"/>
      <c r="C49" s="140"/>
      <c r="D49" s="141"/>
      <c r="E49" s="141"/>
      <c r="F49" s="142"/>
      <c r="G49" s="143"/>
      <c r="H49" s="221"/>
    </row>
    <row r="50" spans="1:8" ht="60" x14ac:dyDescent="0.2">
      <c r="A50" s="125" t="s">
        <v>547</v>
      </c>
      <c r="B50" s="126" t="s">
        <v>548</v>
      </c>
      <c r="C50" s="127" t="s">
        <v>708</v>
      </c>
      <c r="D50" s="128">
        <v>525781</v>
      </c>
      <c r="E50" s="128">
        <f>SUM(E51:E54)</f>
        <v>525781</v>
      </c>
      <c r="F50" s="128">
        <f>+E50-D50</f>
        <v>0</v>
      </c>
      <c r="G50" s="144" t="s">
        <v>709</v>
      </c>
      <c r="H50" s="221"/>
    </row>
    <row r="51" spans="1:8" x14ac:dyDescent="0.2">
      <c r="A51" s="130" t="s">
        <v>551</v>
      </c>
      <c r="B51" s="131" t="s">
        <v>552</v>
      </c>
      <c r="C51" s="131" t="s">
        <v>553</v>
      </c>
      <c r="D51" s="132">
        <v>32339</v>
      </c>
      <c r="E51" s="132">
        <v>32339</v>
      </c>
      <c r="F51" s="132">
        <f>+E51-D51</f>
        <v>0</v>
      </c>
      <c r="G51" s="145"/>
      <c r="H51" s="221"/>
    </row>
    <row r="52" spans="1:8" ht="96" x14ac:dyDescent="0.2">
      <c r="A52" s="134" t="s">
        <v>554</v>
      </c>
      <c r="B52" s="135" t="s">
        <v>555</v>
      </c>
      <c r="C52" s="135" t="s">
        <v>543</v>
      </c>
      <c r="D52" s="132">
        <v>39547</v>
      </c>
      <c r="E52" s="132">
        <f>36080+1444+91+294+592+1046</f>
        <v>39547</v>
      </c>
      <c r="F52" s="132">
        <f>+E52-D52</f>
        <v>0</v>
      </c>
      <c r="G52" s="137" t="s">
        <v>710</v>
      </c>
      <c r="H52" s="221"/>
    </row>
    <row r="53" spans="1:8" ht="96" x14ac:dyDescent="0.2">
      <c r="A53" s="130" t="s">
        <v>557</v>
      </c>
      <c r="B53" s="131" t="s">
        <v>558</v>
      </c>
      <c r="C53" s="135" t="s">
        <v>711</v>
      </c>
      <c r="D53" s="132">
        <v>7337</v>
      </c>
      <c r="E53" s="132">
        <f>256+7081</f>
        <v>7337</v>
      </c>
      <c r="F53" s="132">
        <f>+E53-D53</f>
        <v>0</v>
      </c>
      <c r="G53" s="137" t="s">
        <v>744</v>
      </c>
      <c r="H53" s="221"/>
    </row>
    <row r="54" spans="1:8" ht="36" x14ac:dyDescent="0.2">
      <c r="A54" s="130" t="s">
        <v>561</v>
      </c>
      <c r="B54" s="131" t="s">
        <v>562</v>
      </c>
      <c r="C54" s="131" t="s">
        <v>563</v>
      </c>
      <c r="D54" s="132">
        <v>446558</v>
      </c>
      <c r="E54" s="132">
        <v>446558</v>
      </c>
      <c r="F54" s="132">
        <f>+E54-D54</f>
        <v>0</v>
      </c>
      <c r="G54" s="136" t="s">
        <v>712</v>
      </c>
      <c r="H54" s="221"/>
    </row>
    <row r="55" spans="1:8" x14ac:dyDescent="0.2">
      <c r="A55" s="139"/>
      <c r="B55" s="140"/>
      <c r="C55" s="140"/>
      <c r="D55" s="141"/>
      <c r="E55" s="141"/>
      <c r="F55" s="142"/>
      <c r="G55" s="143"/>
      <c r="H55" s="221"/>
    </row>
    <row r="56" spans="1:8" ht="84" x14ac:dyDescent="0.2">
      <c r="A56" s="125" t="s">
        <v>565</v>
      </c>
      <c r="B56" s="127" t="s">
        <v>566</v>
      </c>
      <c r="C56" s="127" t="s">
        <v>543</v>
      </c>
      <c r="D56" s="128">
        <v>16349</v>
      </c>
      <c r="E56" s="128">
        <f>2394+27+13913+15</f>
        <v>16349</v>
      </c>
      <c r="F56" s="128">
        <f>+D56-E56</f>
        <v>0</v>
      </c>
      <c r="G56" s="146" t="s">
        <v>713</v>
      </c>
      <c r="H56" s="221"/>
    </row>
    <row r="57" spans="1:8" ht="13.5" thickBot="1" x14ac:dyDescent="0.25">
      <c r="A57" s="147" t="s">
        <v>568</v>
      </c>
      <c r="B57" s="148" t="s">
        <v>569</v>
      </c>
      <c r="C57" s="149"/>
      <c r="D57" s="150">
        <f>+D43+D50+D56</f>
        <v>5223209</v>
      </c>
      <c r="E57" s="150">
        <f>+E43+E50+E56</f>
        <v>5223209</v>
      </c>
      <c r="F57" s="150">
        <f>+E57-D57</f>
        <v>0</v>
      </c>
      <c r="G57" s="151"/>
      <c r="H57" s="221"/>
    </row>
    <row r="58" spans="1:8" ht="13.5" thickBot="1" x14ac:dyDescent="0.25">
      <c r="A58" s="152"/>
      <c r="B58" s="153"/>
      <c r="C58" s="153"/>
      <c r="D58" s="154"/>
      <c r="E58" s="154"/>
      <c r="F58" s="155"/>
      <c r="G58" s="152"/>
      <c r="H58" s="221"/>
    </row>
    <row r="59" spans="1:8" ht="36" x14ac:dyDescent="0.2">
      <c r="A59" s="156" t="s">
        <v>570</v>
      </c>
      <c r="B59" s="157" t="s">
        <v>571</v>
      </c>
      <c r="C59" s="157" t="s">
        <v>572</v>
      </c>
      <c r="D59" s="158">
        <v>3074950</v>
      </c>
      <c r="E59" s="158">
        <v>3074950</v>
      </c>
      <c r="F59" s="159">
        <f>+E59-D59</f>
        <v>0</v>
      </c>
      <c r="G59" s="160" t="s">
        <v>752</v>
      </c>
      <c r="H59" s="221"/>
    </row>
    <row r="60" spans="1:8" x14ac:dyDescent="0.2">
      <c r="A60" s="130"/>
      <c r="B60" s="140"/>
      <c r="C60" s="140"/>
      <c r="D60" s="141"/>
      <c r="E60" s="141"/>
      <c r="F60" s="142"/>
      <c r="G60" s="143"/>
      <c r="H60" s="221"/>
    </row>
    <row r="61" spans="1:8" ht="78" customHeight="1" x14ac:dyDescent="0.2">
      <c r="A61" s="161" t="s">
        <v>574</v>
      </c>
      <c r="B61" s="127" t="s">
        <v>575</v>
      </c>
      <c r="C61" s="127" t="s">
        <v>714</v>
      </c>
      <c r="D61" s="128">
        <v>147878</v>
      </c>
      <c r="E61" s="128">
        <f>21600+28715+39725+57838</f>
        <v>147878</v>
      </c>
      <c r="F61" s="128">
        <f>+E61-D61</f>
        <v>0</v>
      </c>
      <c r="G61" s="146" t="s">
        <v>715</v>
      </c>
      <c r="H61" s="221"/>
    </row>
    <row r="62" spans="1:8" x14ac:dyDescent="0.2">
      <c r="A62" s="130"/>
      <c r="B62" s="140"/>
      <c r="C62" s="140"/>
      <c r="D62" s="141"/>
      <c r="E62" s="141"/>
      <c r="F62" s="142"/>
      <c r="G62" s="143"/>
      <c r="H62" s="221"/>
    </row>
    <row r="63" spans="1:8" ht="48" x14ac:dyDescent="0.2">
      <c r="A63" s="125" t="s">
        <v>578</v>
      </c>
      <c r="B63" s="127" t="s">
        <v>579</v>
      </c>
      <c r="C63" s="127" t="s">
        <v>717</v>
      </c>
      <c r="D63" s="128">
        <v>1418778</v>
      </c>
      <c r="E63" s="128">
        <f>SUM(E64:E66)</f>
        <v>1418778</v>
      </c>
      <c r="F63" s="128">
        <f>+E63-D63</f>
        <v>0</v>
      </c>
      <c r="G63" s="146" t="s">
        <v>718</v>
      </c>
      <c r="H63" s="221"/>
    </row>
    <row r="64" spans="1:8" ht="51" customHeight="1" x14ac:dyDescent="0.2">
      <c r="A64" s="134" t="s">
        <v>582</v>
      </c>
      <c r="B64" s="131" t="s">
        <v>583</v>
      </c>
      <c r="C64" s="135" t="s">
        <v>584</v>
      </c>
      <c r="D64" s="132">
        <v>1389452</v>
      </c>
      <c r="E64" s="132">
        <f>+D64</f>
        <v>1389452</v>
      </c>
      <c r="F64" s="132">
        <f>+E64-D64</f>
        <v>0</v>
      </c>
      <c r="G64" s="137" t="s">
        <v>719</v>
      </c>
      <c r="H64" s="221"/>
    </row>
    <row r="65" spans="1:8" ht="113.25" customHeight="1" x14ac:dyDescent="0.2">
      <c r="A65" s="130" t="s">
        <v>586</v>
      </c>
      <c r="B65" s="131" t="s">
        <v>587</v>
      </c>
      <c r="C65" s="135" t="s">
        <v>716</v>
      </c>
      <c r="D65" s="132">
        <v>17745</v>
      </c>
      <c r="E65" s="132">
        <v>17745</v>
      </c>
      <c r="F65" s="132">
        <f>+E65-D65</f>
        <v>0</v>
      </c>
      <c r="G65" s="137" t="s">
        <v>720</v>
      </c>
      <c r="H65" s="221"/>
    </row>
    <row r="66" spans="1:8" x14ac:dyDescent="0.2">
      <c r="A66" s="130" t="s">
        <v>590</v>
      </c>
      <c r="B66" s="131" t="s">
        <v>591</v>
      </c>
      <c r="C66" s="131" t="s">
        <v>546</v>
      </c>
      <c r="D66" s="132">
        <v>11581</v>
      </c>
      <c r="E66" s="132">
        <f>+D66</f>
        <v>11581</v>
      </c>
      <c r="F66" s="132">
        <f>+E66-D66</f>
        <v>0</v>
      </c>
      <c r="G66" s="162"/>
      <c r="H66" s="221"/>
    </row>
    <row r="67" spans="1:8" x14ac:dyDescent="0.2">
      <c r="A67" s="139"/>
      <c r="B67" s="140"/>
      <c r="C67" s="140"/>
      <c r="D67" s="141"/>
      <c r="E67" s="141"/>
      <c r="F67" s="142"/>
      <c r="G67" s="143"/>
      <c r="H67" s="221"/>
    </row>
    <row r="68" spans="1:8" ht="60" x14ac:dyDescent="0.2">
      <c r="A68" s="125" t="s">
        <v>592</v>
      </c>
      <c r="B68" s="127" t="s">
        <v>593</v>
      </c>
      <c r="C68" s="127" t="s">
        <v>722</v>
      </c>
      <c r="D68" s="128">
        <v>522198</v>
      </c>
      <c r="E68" s="128">
        <f>SUM(E69:E75)</f>
        <v>522198</v>
      </c>
      <c r="F68" s="128">
        <f t="shared" ref="F68:F75" si="1">+E68-D68</f>
        <v>0</v>
      </c>
      <c r="G68" s="146" t="s">
        <v>723</v>
      </c>
      <c r="H68" s="221"/>
    </row>
    <row r="69" spans="1:8" ht="36" x14ac:dyDescent="0.2">
      <c r="A69" s="134" t="s">
        <v>582</v>
      </c>
      <c r="B69" s="131" t="s">
        <v>596</v>
      </c>
      <c r="C69" s="131" t="s">
        <v>584</v>
      </c>
      <c r="D69" s="132">
        <v>385187</v>
      </c>
      <c r="E69" s="132">
        <v>385187</v>
      </c>
      <c r="F69" s="132">
        <f t="shared" si="1"/>
        <v>0</v>
      </c>
      <c r="G69" s="137" t="s">
        <v>724</v>
      </c>
      <c r="H69" s="221"/>
    </row>
    <row r="70" spans="1:8" ht="140.25" customHeight="1" x14ac:dyDescent="0.2">
      <c r="A70" s="130" t="s">
        <v>598</v>
      </c>
      <c r="B70" s="135" t="s">
        <v>599</v>
      </c>
      <c r="C70" s="135" t="s">
        <v>600</v>
      </c>
      <c r="D70" s="163">
        <v>28989</v>
      </c>
      <c r="E70" s="163">
        <v>28989</v>
      </c>
      <c r="F70" s="132">
        <f t="shared" si="1"/>
        <v>0</v>
      </c>
      <c r="G70" s="136" t="s">
        <v>725</v>
      </c>
      <c r="H70" s="221"/>
    </row>
    <row r="71" spans="1:8" ht="174.2" customHeight="1" x14ac:dyDescent="0.2">
      <c r="A71" s="134" t="s">
        <v>602</v>
      </c>
      <c r="B71" s="135" t="s">
        <v>603</v>
      </c>
      <c r="C71" s="135" t="s">
        <v>600</v>
      </c>
      <c r="D71" s="132">
        <f>221+18+58545</f>
        <v>58784</v>
      </c>
      <c r="E71" s="132">
        <f>58466+318</f>
        <v>58784</v>
      </c>
      <c r="F71" s="164">
        <f t="shared" si="1"/>
        <v>0</v>
      </c>
      <c r="G71" s="137" t="s">
        <v>726</v>
      </c>
      <c r="H71" s="221"/>
    </row>
    <row r="72" spans="1:8" x14ac:dyDescent="0.2">
      <c r="A72" s="165" t="s">
        <v>605</v>
      </c>
      <c r="B72" s="135" t="s">
        <v>606</v>
      </c>
      <c r="C72" s="135" t="s">
        <v>600</v>
      </c>
      <c r="D72" s="132">
        <v>0</v>
      </c>
      <c r="E72" s="132">
        <v>0</v>
      </c>
      <c r="F72" s="164">
        <f>+D72-E72</f>
        <v>0</v>
      </c>
      <c r="G72" s="166"/>
      <c r="H72" s="221"/>
    </row>
    <row r="73" spans="1:8" ht="132" x14ac:dyDescent="0.2">
      <c r="A73" s="130" t="s">
        <v>607</v>
      </c>
      <c r="B73" s="135" t="s">
        <v>608</v>
      </c>
      <c r="C73" s="135" t="s">
        <v>600</v>
      </c>
      <c r="D73" s="163">
        <v>25948</v>
      </c>
      <c r="E73" s="163">
        <v>25948</v>
      </c>
      <c r="F73" s="164">
        <f t="shared" si="1"/>
        <v>0</v>
      </c>
      <c r="G73" s="136" t="s">
        <v>727</v>
      </c>
      <c r="H73" s="221"/>
    </row>
    <row r="74" spans="1:8" ht="144" x14ac:dyDescent="0.2">
      <c r="A74" s="134" t="s">
        <v>610</v>
      </c>
      <c r="B74" s="135" t="s">
        <v>611</v>
      </c>
      <c r="C74" s="135" t="s">
        <v>600</v>
      </c>
      <c r="D74" s="132">
        <v>10515</v>
      </c>
      <c r="E74" s="132">
        <v>10515</v>
      </c>
      <c r="F74" s="164">
        <f t="shared" si="1"/>
        <v>0</v>
      </c>
      <c r="G74" s="137" t="s">
        <v>728</v>
      </c>
      <c r="H74" s="221"/>
    </row>
    <row r="75" spans="1:8" ht="193.7" customHeight="1" x14ac:dyDescent="0.2">
      <c r="A75" s="134" t="s">
        <v>613</v>
      </c>
      <c r="B75" s="135" t="s">
        <v>614</v>
      </c>
      <c r="C75" s="135" t="s">
        <v>721</v>
      </c>
      <c r="D75" s="132">
        <v>12775</v>
      </c>
      <c r="E75" s="132">
        <f>7717+5058</f>
        <v>12775</v>
      </c>
      <c r="F75" s="164">
        <f t="shared" si="1"/>
        <v>0</v>
      </c>
      <c r="G75" s="137" t="s">
        <v>729</v>
      </c>
      <c r="H75" s="221"/>
    </row>
    <row r="76" spans="1:8" x14ac:dyDescent="0.2">
      <c r="A76" s="139"/>
      <c r="B76" s="140"/>
      <c r="C76" s="140"/>
      <c r="D76" s="167"/>
      <c r="E76" s="141"/>
      <c r="F76" s="142"/>
      <c r="G76" s="143"/>
      <c r="H76" s="221"/>
    </row>
    <row r="77" spans="1:8" ht="180" x14ac:dyDescent="0.2">
      <c r="A77" s="125" t="s">
        <v>617</v>
      </c>
      <c r="B77" s="127" t="s">
        <v>618</v>
      </c>
      <c r="C77" s="127" t="s">
        <v>600</v>
      </c>
      <c r="D77" s="128">
        <v>59403</v>
      </c>
      <c r="E77" s="128">
        <f>2205+15058+289+32575+9276</f>
        <v>59403</v>
      </c>
      <c r="F77" s="128">
        <f>+E77-D77</f>
        <v>0</v>
      </c>
      <c r="G77" s="146" t="s">
        <v>745</v>
      </c>
      <c r="H77" s="221"/>
    </row>
    <row r="78" spans="1:8" ht="13.5" thickBot="1" x14ac:dyDescent="0.25">
      <c r="A78" s="147" t="s">
        <v>621</v>
      </c>
      <c r="B78" s="149" t="s">
        <v>622</v>
      </c>
      <c r="C78" s="149"/>
      <c r="D78" s="150">
        <f>+D59+D61+D63+D68+D77+2</f>
        <v>5223209</v>
      </c>
      <c r="E78" s="150">
        <f>+E59+E61+E63+E68+E77+2</f>
        <v>5223209</v>
      </c>
      <c r="F78" s="150">
        <f>+E78-D78</f>
        <v>0</v>
      </c>
      <c r="G78" s="151"/>
      <c r="H78" s="221"/>
    </row>
    <row r="79" spans="1:8" x14ac:dyDescent="0.2">
      <c r="A79" s="168"/>
      <c r="B79" s="168"/>
      <c r="C79" s="168"/>
      <c r="D79" s="168"/>
      <c r="E79" s="168"/>
      <c r="F79" s="168"/>
      <c r="G79" s="168"/>
      <c r="H79" s="221"/>
    </row>
    <row r="80" spans="1:8" x14ac:dyDescent="0.2">
      <c r="A80" s="168"/>
      <c r="B80" s="168"/>
      <c r="C80" s="168"/>
      <c r="D80" s="168"/>
      <c r="E80" s="168"/>
      <c r="F80" s="168"/>
      <c r="G80" s="168"/>
      <c r="H80" s="221"/>
    </row>
    <row r="81" spans="1:8" ht="15.75" x14ac:dyDescent="0.25">
      <c r="A81" s="115" t="s">
        <v>703</v>
      </c>
      <c r="B81" s="115"/>
      <c r="C81" s="115"/>
      <c r="D81" s="115"/>
      <c r="E81" s="115"/>
      <c r="F81" s="115"/>
      <c r="G81" s="115"/>
      <c r="H81" s="221"/>
    </row>
    <row r="82" spans="1:8" x14ac:dyDescent="0.2">
      <c r="A82" s="119"/>
      <c r="B82" s="169"/>
      <c r="C82" s="170"/>
      <c r="D82" s="171"/>
      <c r="E82" s="171"/>
      <c r="F82" s="117"/>
      <c r="G82" s="117"/>
      <c r="H82" s="221"/>
    </row>
    <row r="83" spans="1:8" x14ac:dyDescent="0.2">
      <c r="A83" s="172" t="s">
        <v>521</v>
      </c>
      <c r="B83" s="172"/>
      <c r="C83" s="172"/>
      <c r="D83" s="172"/>
      <c r="E83" s="172"/>
      <c r="F83" s="172"/>
      <c r="G83" s="172"/>
      <c r="H83" s="221"/>
    </row>
    <row r="84" spans="1:8" ht="13.5" thickBot="1" x14ac:dyDescent="0.25">
      <c r="A84" s="173"/>
      <c r="B84" s="174"/>
      <c r="C84" s="175"/>
      <c r="D84" s="176"/>
      <c r="E84" s="176"/>
      <c r="F84" s="177"/>
      <c r="G84" s="178"/>
      <c r="H84" s="221"/>
    </row>
    <row r="85" spans="1:8" ht="48.75" thickBot="1" x14ac:dyDescent="0.25">
      <c r="A85" s="179" t="s">
        <v>746</v>
      </c>
      <c r="B85" s="123" t="s">
        <v>523</v>
      </c>
      <c r="C85" s="123" t="s">
        <v>524</v>
      </c>
      <c r="D85" s="123" t="s">
        <v>525</v>
      </c>
      <c r="E85" s="123" t="s">
        <v>524</v>
      </c>
      <c r="F85" s="123" t="s">
        <v>526</v>
      </c>
      <c r="G85" s="124" t="s">
        <v>527</v>
      </c>
      <c r="H85" s="221"/>
    </row>
    <row r="86" spans="1:8" ht="24" x14ac:dyDescent="0.2">
      <c r="A86" s="180" t="s">
        <v>625</v>
      </c>
      <c r="B86" s="181" t="s">
        <v>626</v>
      </c>
      <c r="C86" s="182" t="s">
        <v>731</v>
      </c>
      <c r="D86" s="183">
        <f>+D87+D88</f>
        <v>2424408</v>
      </c>
      <c r="E86" s="183">
        <f>SUM(E87:E88)</f>
        <v>2424408</v>
      </c>
      <c r="F86" s="183">
        <f>+E86-D86</f>
        <v>0</v>
      </c>
      <c r="G86" s="184"/>
      <c r="H86" s="221"/>
    </row>
    <row r="87" spans="1:8" ht="36" x14ac:dyDescent="0.2">
      <c r="A87" s="134" t="s">
        <v>627</v>
      </c>
      <c r="B87" s="135" t="s">
        <v>628</v>
      </c>
      <c r="C87" s="135" t="s">
        <v>629</v>
      </c>
      <c r="D87" s="132">
        <f>80616+1836670</f>
        <v>1917286</v>
      </c>
      <c r="E87" s="132">
        <v>1917286</v>
      </c>
      <c r="F87" s="132">
        <f>+E87-D87</f>
        <v>0</v>
      </c>
      <c r="G87" s="162"/>
      <c r="H87" s="221"/>
    </row>
    <row r="88" spans="1:8" ht="108" x14ac:dyDescent="0.2">
      <c r="A88" s="134" t="s">
        <v>630</v>
      </c>
      <c r="B88" s="135" t="s">
        <v>631</v>
      </c>
      <c r="C88" s="135" t="s">
        <v>730</v>
      </c>
      <c r="D88" s="132">
        <v>507122</v>
      </c>
      <c r="E88" s="132">
        <f>2816+6341+5710+2874+405+2146+6431+480399</f>
        <v>507122</v>
      </c>
      <c r="F88" s="132">
        <f>+E88-D88</f>
        <v>0</v>
      </c>
      <c r="G88" s="137" t="s">
        <v>732</v>
      </c>
      <c r="H88" s="221"/>
    </row>
    <row r="89" spans="1:8" x14ac:dyDescent="0.2">
      <c r="A89" s="139"/>
      <c r="B89" s="140"/>
      <c r="C89" s="185"/>
      <c r="D89" s="141"/>
      <c r="E89" s="141"/>
      <c r="F89" s="142"/>
      <c r="G89" s="186"/>
      <c r="H89" s="221"/>
    </row>
    <row r="90" spans="1:8" ht="84.2" customHeight="1" x14ac:dyDescent="0.2">
      <c r="A90" s="125" t="s">
        <v>634</v>
      </c>
      <c r="B90" s="126" t="s">
        <v>635</v>
      </c>
      <c r="C90" s="127" t="s">
        <v>733</v>
      </c>
      <c r="D90" s="128">
        <f>SUM(D91:D97)</f>
        <v>1766000</v>
      </c>
      <c r="E90" s="128">
        <f>SUM(E91:E97)</f>
        <v>1766000</v>
      </c>
      <c r="F90" s="128">
        <f t="shared" ref="F90:F97" si="2">+E90-D90</f>
        <v>0</v>
      </c>
      <c r="G90" s="187" t="s">
        <v>734</v>
      </c>
      <c r="H90" s="221"/>
    </row>
    <row r="91" spans="1:8" ht="36" x14ac:dyDescent="0.2">
      <c r="A91" s="130" t="s">
        <v>637</v>
      </c>
      <c r="B91" s="135" t="s">
        <v>638</v>
      </c>
      <c r="C91" s="135" t="s">
        <v>639</v>
      </c>
      <c r="D91" s="132">
        <v>627289</v>
      </c>
      <c r="E91" s="132">
        <v>627289</v>
      </c>
      <c r="F91" s="138">
        <f t="shared" si="2"/>
        <v>0</v>
      </c>
      <c r="G91" s="137" t="s">
        <v>735</v>
      </c>
      <c r="H91" s="221"/>
    </row>
    <row r="92" spans="1:8" ht="91.5" customHeight="1" x14ac:dyDescent="0.2">
      <c r="A92" s="134" t="s">
        <v>641</v>
      </c>
      <c r="B92" s="131" t="s">
        <v>642</v>
      </c>
      <c r="C92" s="135" t="s">
        <v>643</v>
      </c>
      <c r="D92" s="132">
        <v>557627</v>
      </c>
      <c r="E92" s="132">
        <f>361681+87384+65955+42607</f>
        <v>557627</v>
      </c>
      <c r="F92" s="132">
        <f t="shared" si="2"/>
        <v>0</v>
      </c>
      <c r="G92" s="137" t="s">
        <v>754</v>
      </c>
      <c r="H92" s="221"/>
    </row>
    <row r="93" spans="1:8" ht="24" x14ac:dyDescent="0.2">
      <c r="A93" s="134" t="s">
        <v>645</v>
      </c>
      <c r="B93" s="131" t="s">
        <v>646</v>
      </c>
      <c r="C93" s="135" t="s">
        <v>647</v>
      </c>
      <c r="D93" s="132">
        <v>369413</v>
      </c>
      <c r="E93" s="132">
        <f>+D93</f>
        <v>369413</v>
      </c>
      <c r="F93" s="132">
        <f t="shared" si="2"/>
        <v>0</v>
      </c>
      <c r="G93" s="188"/>
      <c r="H93" s="221"/>
    </row>
    <row r="94" spans="1:8" ht="168" x14ac:dyDescent="0.2">
      <c r="A94" s="134" t="s">
        <v>648</v>
      </c>
      <c r="B94" s="131" t="s">
        <v>649</v>
      </c>
      <c r="C94" s="135" t="s">
        <v>650</v>
      </c>
      <c r="D94" s="132">
        <v>185195</v>
      </c>
      <c r="E94" s="132">
        <f>451+111388+32433+25113+6422+6533+1252+1603</f>
        <v>185195</v>
      </c>
      <c r="F94" s="164">
        <f t="shared" si="2"/>
        <v>0</v>
      </c>
      <c r="G94" s="136" t="s">
        <v>736</v>
      </c>
      <c r="H94" s="221"/>
    </row>
    <row r="95" spans="1:8" ht="84" x14ac:dyDescent="0.2">
      <c r="A95" s="130" t="s">
        <v>652</v>
      </c>
      <c r="B95" s="131" t="s">
        <v>653</v>
      </c>
      <c r="C95" s="135" t="s">
        <v>654</v>
      </c>
      <c r="D95" s="132">
        <v>248</v>
      </c>
      <c r="E95" s="132">
        <v>248</v>
      </c>
      <c r="F95" s="132">
        <f t="shared" si="2"/>
        <v>0</v>
      </c>
      <c r="G95" s="137" t="s">
        <v>737</v>
      </c>
      <c r="H95" s="221"/>
    </row>
    <row r="96" spans="1:8" ht="132" x14ac:dyDescent="0.2">
      <c r="A96" s="130" t="s">
        <v>656</v>
      </c>
      <c r="B96" s="131" t="s">
        <v>657</v>
      </c>
      <c r="C96" s="135" t="s">
        <v>650</v>
      </c>
      <c r="D96" s="132">
        <v>18815</v>
      </c>
      <c r="E96" s="132">
        <f>2929+989+14897</f>
        <v>18815</v>
      </c>
      <c r="F96" s="132">
        <f t="shared" si="2"/>
        <v>0</v>
      </c>
      <c r="G96" s="137" t="s">
        <v>738</v>
      </c>
      <c r="H96" s="221"/>
    </row>
    <row r="97" spans="1:8" ht="84" x14ac:dyDescent="0.2">
      <c r="A97" s="130" t="s">
        <v>659</v>
      </c>
      <c r="B97" s="131" t="s">
        <v>660</v>
      </c>
      <c r="C97" s="135" t="s">
        <v>654</v>
      </c>
      <c r="D97" s="164">
        <v>7413</v>
      </c>
      <c r="E97" s="164">
        <f>1749+5664</f>
        <v>7413</v>
      </c>
      <c r="F97" s="132">
        <f t="shared" si="2"/>
        <v>0</v>
      </c>
      <c r="G97" s="137" t="s">
        <v>739</v>
      </c>
      <c r="H97" s="221"/>
    </row>
    <row r="98" spans="1:8" x14ac:dyDescent="0.2">
      <c r="A98" s="139"/>
      <c r="B98" s="140"/>
      <c r="C98" s="185"/>
      <c r="D98" s="141"/>
      <c r="E98" s="141"/>
      <c r="F98" s="142"/>
      <c r="G98" s="186"/>
      <c r="H98" s="221"/>
    </row>
    <row r="99" spans="1:8" ht="120" x14ac:dyDescent="0.2">
      <c r="A99" s="161" t="s">
        <v>662</v>
      </c>
      <c r="B99" s="126" t="s">
        <v>663</v>
      </c>
      <c r="C99" s="127" t="s">
        <v>664</v>
      </c>
      <c r="D99" s="128">
        <v>70947</v>
      </c>
      <c r="E99" s="128">
        <f>66+4429+3367+1688+38430+22967</f>
        <v>70947</v>
      </c>
      <c r="F99" s="128">
        <f>+E99-D99</f>
        <v>0</v>
      </c>
      <c r="G99" s="187" t="s">
        <v>740</v>
      </c>
      <c r="H99" s="221"/>
    </row>
    <row r="100" spans="1:8" x14ac:dyDescent="0.2">
      <c r="A100" s="139"/>
      <c r="B100" s="140"/>
      <c r="C100" s="185"/>
      <c r="D100" s="141"/>
      <c r="E100" s="141"/>
      <c r="F100" s="142"/>
      <c r="G100" s="186"/>
      <c r="H100" s="221"/>
    </row>
    <row r="101" spans="1:8" ht="109.5" customHeight="1" x14ac:dyDescent="0.2">
      <c r="A101" s="161" t="s">
        <v>666</v>
      </c>
      <c r="B101" s="126" t="s">
        <v>667</v>
      </c>
      <c r="C101" s="127" t="s">
        <v>664</v>
      </c>
      <c r="D101" s="128">
        <v>57075</v>
      </c>
      <c r="E101" s="128">
        <f>48973+1880+6222</f>
        <v>57075</v>
      </c>
      <c r="F101" s="128">
        <f>+E101-D101</f>
        <v>0</v>
      </c>
      <c r="G101" s="187" t="s">
        <v>755</v>
      </c>
      <c r="H101" s="221"/>
    </row>
    <row r="102" spans="1:8" x14ac:dyDescent="0.2">
      <c r="A102" s="139"/>
      <c r="B102" s="140"/>
      <c r="C102" s="185"/>
      <c r="D102" s="141"/>
      <c r="E102" s="141"/>
      <c r="F102" s="142"/>
      <c r="G102" s="186"/>
      <c r="H102" s="221"/>
    </row>
    <row r="103" spans="1:8" x14ac:dyDescent="0.2">
      <c r="A103" s="161" t="s">
        <v>669</v>
      </c>
      <c r="B103" s="126" t="s">
        <v>558</v>
      </c>
      <c r="C103" s="127"/>
      <c r="D103" s="128">
        <f>+D99+D86</f>
        <v>2495355</v>
      </c>
      <c r="E103" s="128">
        <f>+E99+E86</f>
        <v>2495355</v>
      </c>
      <c r="F103" s="128">
        <f>+E103-D103</f>
        <v>0</v>
      </c>
      <c r="G103" s="189"/>
      <c r="H103" s="221"/>
    </row>
    <row r="104" spans="1:8" x14ac:dyDescent="0.2">
      <c r="A104" s="190"/>
      <c r="B104" s="140"/>
      <c r="C104" s="185"/>
      <c r="D104" s="191"/>
      <c r="E104" s="191"/>
      <c r="F104" s="192"/>
      <c r="G104" s="193"/>
      <c r="H104" s="221"/>
    </row>
    <row r="105" spans="1:8" x14ac:dyDescent="0.2">
      <c r="A105" s="161" t="s">
        <v>670</v>
      </c>
      <c r="B105" s="126" t="s">
        <v>671</v>
      </c>
      <c r="C105" s="127"/>
      <c r="D105" s="128">
        <f>+D101+D90+1</f>
        <v>1823076</v>
      </c>
      <c r="E105" s="128">
        <f>+E101+E90+1</f>
        <v>1823076</v>
      </c>
      <c r="F105" s="128">
        <f>+E105-D105</f>
        <v>0</v>
      </c>
      <c r="G105" s="189"/>
      <c r="H105" s="221"/>
    </row>
    <row r="106" spans="1:8" x14ac:dyDescent="0.2">
      <c r="A106" s="139"/>
      <c r="B106" s="140"/>
      <c r="C106" s="185"/>
      <c r="D106" s="141"/>
      <c r="E106" s="141"/>
      <c r="F106" s="142"/>
      <c r="G106" s="186"/>
      <c r="H106" s="221"/>
    </row>
    <row r="107" spans="1:8" ht="24" x14ac:dyDescent="0.2">
      <c r="A107" s="125" t="s">
        <v>672</v>
      </c>
      <c r="B107" s="126" t="s">
        <v>673</v>
      </c>
      <c r="C107" s="127"/>
      <c r="D107" s="128">
        <f>+D103-D105</f>
        <v>672279</v>
      </c>
      <c r="E107" s="128">
        <f>+E103-E105</f>
        <v>672279</v>
      </c>
      <c r="F107" s="128">
        <f>+E107-D107</f>
        <v>0</v>
      </c>
      <c r="G107" s="129"/>
      <c r="H107" s="221"/>
    </row>
    <row r="108" spans="1:8" x14ac:dyDescent="0.2">
      <c r="A108" s="139"/>
      <c r="B108" s="140"/>
      <c r="C108" s="185"/>
      <c r="D108" s="141"/>
      <c r="E108" s="141"/>
      <c r="F108" s="142"/>
      <c r="G108" s="186"/>
      <c r="H108" s="221"/>
    </row>
    <row r="109" spans="1:8" x14ac:dyDescent="0.2">
      <c r="A109" s="161" t="s">
        <v>674</v>
      </c>
      <c r="B109" s="126" t="s">
        <v>675</v>
      </c>
      <c r="C109" s="127"/>
      <c r="D109" s="128">
        <v>111595</v>
      </c>
      <c r="E109" s="128">
        <v>111595</v>
      </c>
      <c r="F109" s="128">
        <f>+E109-D109</f>
        <v>0</v>
      </c>
      <c r="G109" s="129"/>
      <c r="H109" s="221"/>
    </row>
    <row r="110" spans="1:8" x14ac:dyDescent="0.2">
      <c r="A110" s="139"/>
      <c r="B110" s="140"/>
      <c r="C110" s="185"/>
      <c r="D110" s="141"/>
      <c r="E110" s="141"/>
      <c r="F110" s="142"/>
      <c r="G110" s="186"/>
      <c r="H110" s="221"/>
    </row>
    <row r="111" spans="1:8" ht="24.75" thickBot="1" x14ac:dyDescent="0.25">
      <c r="A111" s="194" t="s">
        <v>676</v>
      </c>
      <c r="B111" s="195" t="s">
        <v>677</v>
      </c>
      <c r="C111" s="196"/>
      <c r="D111" s="197">
        <f>+D107-D109</f>
        <v>560684</v>
      </c>
      <c r="E111" s="197">
        <f>+E107-E109</f>
        <v>560684</v>
      </c>
      <c r="F111" s="197">
        <f>+E111-D111</f>
        <v>0</v>
      </c>
      <c r="G111" s="198"/>
      <c r="H111" s="221"/>
    </row>
    <row r="115" spans="1:8" ht="15.75" x14ac:dyDescent="0.25">
      <c r="A115" s="115" t="s">
        <v>520</v>
      </c>
      <c r="B115" s="116"/>
      <c r="C115" s="116"/>
      <c r="D115" s="116"/>
      <c r="E115" s="117"/>
      <c r="F115" s="118"/>
      <c r="G115" s="118"/>
      <c r="H115" s="221"/>
    </row>
    <row r="116" spans="1:8" x14ac:dyDescent="0.2">
      <c r="A116" s="119"/>
      <c r="B116" s="116"/>
      <c r="C116" s="116"/>
      <c r="D116" s="116"/>
      <c r="E116" s="117"/>
      <c r="F116" s="118"/>
      <c r="G116" s="118"/>
      <c r="H116" s="221"/>
    </row>
    <row r="117" spans="1:8" x14ac:dyDescent="0.2">
      <c r="A117" s="120" t="s">
        <v>521</v>
      </c>
      <c r="B117" s="120"/>
      <c r="C117" s="120"/>
      <c r="D117" s="120"/>
      <c r="E117" s="120"/>
      <c r="F117" s="120"/>
      <c r="G117" s="120"/>
      <c r="H117" s="221"/>
    </row>
    <row r="118" spans="1:8" ht="13.5" thickBot="1" x14ac:dyDescent="0.25">
      <c r="A118" s="121"/>
      <c r="B118" s="121"/>
      <c r="C118" s="121"/>
      <c r="D118" s="121"/>
      <c r="E118" s="121"/>
      <c r="F118" s="121"/>
      <c r="G118" s="121"/>
      <c r="H118" s="221"/>
    </row>
    <row r="119" spans="1:8" ht="48" x14ac:dyDescent="0.2">
      <c r="A119" s="122" t="s">
        <v>522</v>
      </c>
      <c r="B119" s="123" t="s">
        <v>523</v>
      </c>
      <c r="C119" s="123" t="s">
        <v>524</v>
      </c>
      <c r="D119" s="123" t="s">
        <v>525</v>
      </c>
      <c r="E119" s="123" t="s">
        <v>524</v>
      </c>
      <c r="F119" s="123" t="s">
        <v>526</v>
      </c>
      <c r="G119" s="124" t="s">
        <v>527</v>
      </c>
      <c r="H119" s="221"/>
    </row>
    <row r="120" spans="1:8" ht="108" x14ac:dyDescent="0.2">
      <c r="A120" s="125" t="s">
        <v>528</v>
      </c>
      <c r="B120" s="126" t="s">
        <v>529</v>
      </c>
      <c r="C120" s="127" t="s">
        <v>530</v>
      </c>
      <c r="D120" s="128">
        <f>SUM(D121:D125)</f>
        <v>5152302</v>
      </c>
      <c r="E120" s="128">
        <f>SUM(E121:E125)</f>
        <v>5152302</v>
      </c>
      <c r="F120" s="128">
        <f t="shared" ref="F120:F125" si="3">+E120-D120</f>
        <v>0</v>
      </c>
      <c r="G120" s="129"/>
      <c r="H120" s="221"/>
    </row>
    <row r="121" spans="1:8" x14ac:dyDescent="0.2">
      <c r="A121" s="130" t="s">
        <v>531</v>
      </c>
      <c r="B121" s="131" t="s">
        <v>532</v>
      </c>
      <c r="C121" s="131" t="s">
        <v>439</v>
      </c>
      <c r="D121" s="132">
        <v>34640</v>
      </c>
      <c r="E121" s="132">
        <v>34640</v>
      </c>
      <c r="F121" s="132">
        <f t="shared" si="3"/>
        <v>0</v>
      </c>
      <c r="G121" s="133"/>
      <c r="H121" s="221"/>
    </row>
    <row r="122" spans="1:8" ht="48" x14ac:dyDescent="0.2">
      <c r="A122" s="134" t="s">
        <v>533</v>
      </c>
      <c r="B122" s="135" t="s">
        <v>534</v>
      </c>
      <c r="C122" s="135" t="s">
        <v>535</v>
      </c>
      <c r="D122" s="132">
        <v>3936985</v>
      </c>
      <c r="E122" s="132">
        <f>3916939+3180+16866</f>
        <v>3936985</v>
      </c>
      <c r="F122" s="132">
        <f t="shared" si="3"/>
        <v>0</v>
      </c>
      <c r="G122" s="136" t="s">
        <v>536</v>
      </c>
      <c r="H122" s="221"/>
    </row>
    <row r="123" spans="1:8" ht="72" x14ac:dyDescent="0.2">
      <c r="A123" s="134" t="s">
        <v>537</v>
      </c>
      <c r="B123" s="135" t="s">
        <v>538</v>
      </c>
      <c r="C123" s="135" t="s">
        <v>539</v>
      </c>
      <c r="D123" s="132">
        <v>1017453</v>
      </c>
      <c r="E123" s="132">
        <f>941804+70112+359+5178</f>
        <v>1017453</v>
      </c>
      <c r="F123" s="132">
        <f t="shared" si="3"/>
        <v>0</v>
      </c>
      <c r="G123" s="137" t="s">
        <v>540</v>
      </c>
      <c r="H123" s="221"/>
    </row>
    <row r="124" spans="1:8" x14ac:dyDescent="0.2">
      <c r="A124" s="130" t="s">
        <v>541</v>
      </c>
      <c r="B124" s="131" t="s">
        <v>542</v>
      </c>
      <c r="C124" s="135" t="s">
        <v>543</v>
      </c>
      <c r="D124" s="132">
        <v>0</v>
      </c>
      <c r="E124" s="132">
        <v>0</v>
      </c>
      <c r="F124" s="132">
        <f t="shared" si="3"/>
        <v>0</v>
      </c>
      <c r="G124" s="137"/>
      <c r="H124" s="221"/>
    </row>
    <row r="125" spans="1:8" x14ac:dyDescent="0.2">
      <c r="A125" s="130" t="s">
        <v>544</v>
      </c>
      <c r="B125" s="131" t="s">
        <v>545</v>
      </c>
      <c r="C125" s="131" t="s">
        <v>546</v>
      </c>
      <c r="D125" s="132">
        <v>163224</v>
      </c>
      <c r="E125" s="138">
        <v>163224</v>
      </c>
      <c r="F125" s="138">
        <f t="shared" si="3"/>
        <v>0</v>
      </c>
      <c r="G125" s="137"/>
      <c r="H125" s="221"/>
    </row>
    <row r="126" spans="1:8" x14ac:dyDescent="0.2">
      <c r="A126" s="139"/>
      <c r="B126" s="140"/>
      <c r="C126" s="140"/>
      <c r="D126" s="141"/>
      <c r="E126" s="141"/>
      <c r="F126" s="142"/>
      <c r="G126" s="143"/>
      <c r="H126" s="221"/>
    </row>
    <row r="127" spans="1:8" ht="48" x14ac:dyDescent="0.2">
      <c r="A127" s="125" t="s">
        <v>547</v>
      </c>
      <c r="B127" s="126" t="s">
        <v>548</v>
      </c>
      <c r="C127" s="127" t="s">
        <v>549</v>
      </c>
      <c r="D127" s="128">
        <f>SUM(D128:D131)-1</f>
        <v>656422</v>
      </c>
      <c r="E127" s="128">
        <f>SUM(E128:E131)-1</f>
        <v>656422</v>
      </c>
      <c r="F127" s="128">
        <f>+E127-D127</f>
        <v>0</v>
      </c>
      <c r="G127" s="144" t="s">
        <v>550</v>
      </c>
      <c r="H127" s="221"/>
    </row>
    <row r="128" spans="1:8" x14ac:dyDescent="0.2">
      <c r="A128" s="130" t="s">
        <v>551</v>
      </c>
      <c r="B128" s="131" t="s">
        <v>552</v>
      </c>
      <c r="C128" s="131" t="s">
        <v>553</v>
      </c>
      <c r="D128" s="132">
        <v>23619</v>
      </c>
      <c r="E128" s="132">
        <v>23619</v>
      </c>
      <c r="F128" s="132">
        <f>+E128-D128</f>
        <v>0</v>
      </c>
      <c r="G128" s="145"/>
      <c r="H128" s="221"/>
    </row>
    <row r="129" spans="1:8" ht="108" x14ac:dyDescent="0.2">
      <c r="A129" s="134" t="s">
        <v>554</v>
      </c>
      <c r="B129" s="135" t="s">
        <v>555</v>
      </c>
      <c r="C129" s="135" t="s">
        <v>543</v>
      </c>
      <c r="D129" s="132">
        <v>50219</v>
      </c>
      <c r="E129" s="132">
        <f>43673+2235+457+626+834+2392+2</f>
        <v>50219</v>
      </c>
      <c r="F129" s="132">
        <f>+E129-D129</f>
        <v>0</v>
      </c>
      <c r="G129" s="137" t="s">
        <v>556</v>
      </c>
      <c r="H129" s="221"/>
    </row>
    <row r="130" spans="1:8" ht="36" x14ac:dyDescent="0.2">
      <c r="A130" s="130" t="s">
        <v>557</v>
      </c>
      <c r="B130" s="131" t="s">
        <v>558</v>
      </c>
      <c r="C130" s="135" t="s">
        <v>559</v>
      </c>
      <c r="D130" s="132">
        <v>444</v>
      </c>
      <c r="E130" s="132">
        <v>444</v>
      </c>
      <c r="F130" s="132">
        <f>+E130-D130</f>
        <v>0</v>
      </c>
      <c r="G130" s="137" t="s">
        <v>560</v>
      </c>
      <c r="H130" s="221"/>
    </row>
    <row r="131" spans="1:8" ht="36" x14ac:dyDescent="0.2">
      <c r="A131" s="130" t="s">
        <v>561</v>
      </c>
      <c r="B131" s="131" t="s">
        <v>562</v>
      </c>
      <c r="C131" s="131" t="s">
        <v>563</v>
      </c>
      <c r="D131" s="132">
        <v>582141</v>
      </c>
      <c r="E131" s="132">
        <v>582141</v>
      </c>
      <c r="F131" s="132">
        <f>+E131-D131</f>
        <v>0</v>
      </c>
      <c r="G131" s="136" t="s">
        <v>564</v>
      </c>
      <c r="H131" s="221"/>
    </row>
    <row r="132" spans="1:8" x14ac:dyDescent="0.2">
      <c r="A132" s="139"/>
      <c r="B132" s="140"/>
      <c r="C132" s="140"/>
      <c r="D132" s="141"/>
      <c r="E132" s="141"/>
      <c r="F132" s="142"/>
      <c r="G132" s="143"/>
      <c r="H132" s="221"/>
    </row>
    <row r="133" spans="1:8" ht="84" x14ac:dyDescent="0.2">
      <c r="A133" s="125" t="s">
        <v>565</v>
      </c>
      <c r="B133" s="127" t="s">
        <v>566</v>
      </c>
      <c r="C133" s="127" t="s">
        <v>543</v>
      </c>
      <c r="D133" s="128">
        <v>21273</v>
      </c>
      <c r="E133" s="128">
        <f>2398+27+18818+30</f>
        <v>21273</v>
      </c>
      <c r="F133" s="128">
        <f>+D133-E133</f>
        <v>0</v>
      </c>
      <c r="G133" s="146" t="s">
        <v>567</v>
      </c>
      <c r="H133" s="221"/>
    </row>
    <row r="134" spans="1:8" ht="13.5" thickBot="1" x14ac:dyDescent="0.25">
      <c r="A134" s="147" t="s">
        <v>568</v>
      </c>
      <c r="B134" s="148" t="s">
        <v>569</v>
      </c>
      <c r="C134" s="149"/>
      <c r="D134" s="150">
        <f>+D120+D127+D133</f>
        <v>5829997</v>
      </c>
      <c r="E134" s="150">
        <f>+E120+E127+E133</f>
        <v>5829997</v>
      </c>
      <c r="F134" s="150">
        <f>+E134-D134</f>
        <v>0</v>
      </c>
      <c r="G134" s="151"/>
      <c r="H134" s="221"/>
    </row>
    <row r="135" spans="1:8" ht="13.5" thickBot="1" x14ac:dyDescent="0.25">
      <c r="A135" s="152"/>
      <c r="B135" s="153"/>
      <c r="C135" s="153"/>
      <c r="D135" s="154"/>
      <c r="E135" s="154"/>
      <c r="F135" s="155"/>
      <c r="G135" s="152"/>
      <c r="H135" s="221"/>
    </row>
    <row r="136" spans="1:8" ht="36" x14ac:dyDescent="0.2">
      <c r="A136" s="156" t="s">
        <v>570</v>
      </c>
      <c r="B136" s="157" t="s">
        <v>571</v>
      </c>
      <c r="C136" s="157" t="s">
        <v>572</v>
      </c>
      <c r="D136" s="158">
        <v>2619280</v>
      </c>
      <c r="E136" s="158">
        <v>2619280</v>
      </c>
      <c r="F136" s="159">
        <f>+E136-D136</f>
        <v>0</v>
      </c>
      <c r="G136" s="160" t="s">
        <v>573</v>
      </c>
      <c r="H136" s="221"/>
    </row>
    <row r="137" spans="1:8" x14ac:dyDescent="0.2">
      <c r="A137" s="130"/>
      <c r="B137" s="140"/>
      <c r="C137" s="140"/>
      <c r="D137" s="141"/>
      <c r="E137" s="141"/>
      <c r="F137" s="142"/>
      <c r="G137" s="143"/>
      <c r="H137" s="221"/>
    </row>
    <row r="138" spans="1:8" ht="78" customHeight="1" x14ac:dyDescent="0.2">
      <c r="A138" s="161" t="s">
        <v>574</v>
      </c>
      <c r="B138" s="127" t="s">
        <v>575</v>
      </c>
      <c r="C138" s="127" t="s">
        <v>576</v>
      </c>
      <c r="D138" s="128">
        <v>134552</v>
      </c>
      <c r="E138" s="128">
        <f>24964+28843+24828+55917</f>
        <v>134552</v>
      </c>
      <c r="F138" s="128">
        <f>+E138-D138</f>
        <v>0</v>
      </c>
      <c r="G138" s="146" t="s">
        <v>577</v>
      </c>
      <c r="H138" s="221"/>
    </row>
    <row r="139" spans="1:8" x14ac:dyDescent="0.2">
      <c r="A139" s="130"/>
      <c r="B139" s="140"/>
      <c r="C139" s="140"/>
      <c r="D139" s="141"/>
      <c r="E139" s="141"/>
      <c r="F139" s="142"/>
      <c r="G139" s="143"/>
      <c r="H139" s="221"/>
    </row>
    <row r="140" spans="1:8" ht="108" x14ac:dyDescent="0.2">
      <c r="A140" s="125" t="s">
        <v>578</v>
      </c>
      <c r="B140" s="127" t="s">
        <v>579</v>
      </c>
      <c r="C140" s="127" t="s">
        <v>580</v>
      </c>
      <c r="D140" s="128">
        <f>SUM(D141:D143)+1</f>
        <v>2331904</v>
      </c>
      <c r="E140" s="128">
        <f>SUM(E141:E143)+1</f>
        <v>2331904</v>
      </c>
      <c r="F140" s="128">
        <f>+E140-D140</f>
        <v>0</v>
      </c>
      <c r="G140" s="146" t="s">
        <v>581</v>
      </c>
      <c r="H140" s="221"/>
    </row>
    <row r="141" spans="1:8" ht="36" x14ac:dyDescent="0.2">
      <c r="A141" s="134" t="s">
        <v>582</v>
      </c>
      <c r="B141" s="131" t="s">
        <v>583</v>
      </c>
      <c r="C141" s="135" t="s">
        <v>584</v>
      </c>
      <c r="D141" s="132">
        <v>2303873</v>
      </c>
      <c r="E141" s="132">
        <f>+D141</f>
        <v>2303873</v>
      </c>
      <c r="F141" s="132">
        <f>+E141-D141</f>
        <v>0</v>
      </c>
      <c r="G141" s="137" t="s">
        <v>585</v>
      </c>
      <c r="H141" s="221"/>
    </row>
    <row r="142" spans="1:8" ht="96" x14ac:dyDescent="0.2">
      <c r="A142" s="130" t="s">
        <v>586</v>
      </c>
      <c r="B142" s="131" t="s">
        <v>587</v>
      </c>
      <c r="C142" s="135" t="s">
        <v>588</v>
      </c>
      <c r="D142" s="132">
        <v>15575</v>
      </c>
      <c r="E142" s="132">
        <f>4362+11212+1</f>
        <v>15575</v>
      </c>
      <c r="F142" s="132">
        <f>+E142-D142</f>
        <v>0</v>
      </c>
      <c r="G142" s="137" t="s">
        <v>589</v>
      </c>
      <c r="H142" s="221"/>
    </row>
    <row r="143" spans="1:8" x14ac:dyDescent="0.2">
      <c r="A143" s="130" t="s">
        <v>590</v>
      </c>
      <c r="B143" s="131" t="s">
        <v>591</v>
      </c>
      <c r="C143" s="131" t="s">
        <v>546</v>
      </c>
      <c r="D143" s="132">
        <v>12455</v>
      </c>
      <c r="E143" s="132">
        <f>+D143</f>
        <v>12455</v>
      </c>
      <c r="F143" s="132">
        <f>+E143-D143</f>
        <v>0</v>
      </c>
      <c r="G143" s="162"/>
      <c r="H143" s="221"/>
    </row>
    <row r="144" spans="1:8" x14ac:dyDescent="0.2">
      <c r="A144" s="139"/>
      <c r="B144" s="140"/>
      <c r="C144" s="140"/>
      <c r="D144" s="141"/>
      <c r="E144" s="141"/>
      <c r="F144" s="142"/>
      <c r="G144" s="143"/>
      <c r="H144" s="221"/>
    </row>
    <row r="145" spans="1:8" ht="84" x14ac:dyDescent="0.2">
      <c r="A145" s="125" t="s">
        <v>592</v>
      </c>
      <c r="B145" s="127" t="s">
        <v>593</v>
      </c>
      <c r="C145" s="127" t="s">
        <v>594</v>
      </c>
      <c r="D145" s="128">
        <f>SUM(D146:D152)+1</f>
        <v>665431</v>
      </c>
      <c r="E145" s="128">
        <f>SUM(E146:E152)+1</f>
        <v>665431</v>
      </c>
      <c r="F145" s="128">
        <f t="shared" ref="F145:F152" si="4">+E145-D145</f>
        <v>0</v>
      </c>
      <c r="G145" s="146" t="s">
        <v>595</v>
      </c>
      <c r="H145" s="221"/>
    </row>
    <row r="146" spans="1:8" ht="36" x14ac:dyDescent="0.2">
      <c r="A146" s="134" t="s">
        <v>582</v>
      </c>
      <c r="B146" s="131" t="s">
        <v>596</v>
      </c>
      <c r="C146" s="131" t="s">
        <v>584</v>
      </c>
      <c r="D146" s="132">
        <v>523631</v>
      </c>
      <c r="E146" s="132">
        <v>523631</v>
      </c>
      <c r="F146" s="132">
        <f t="shared" si="4"/>
        <v>0</v>
      </c>
      <c r="G146" s="137" t="s">
        <v>597</v>
      </c>
      <c r="H146" s="221"/>
    </row>
    <row r="147" spans="1:8" ht="132" x14ac:dyDescent="0.2">
      <c r="A147" s="130" t="s">
        <v>598</v>
      </c>
      <c r="B147" s="135" t="s">
        <v>599</v>
      </c>
      <c r="C147" s="135" t="s">
        <v>600</v>
      </c>
      <c r="D147" s="163">
        <f>36067-2</f>
        <v>36065</v>
      </c>
      <c r="E147" s="163">
        <f>36067-2</f>
        <v>36065</v>
      </c>
      <c r="F147" s="132">
        <f t="shared" si="4"/>
        <v>0</v>
      </c>
      <c r="G147" s="136" t="s">
        <v>601</v>
      </c>
      <c r="H147" s="221"/>
    </row>
    <row r="148" spans="1:8" ht="156" x14ac:dyDescent="0.2">
      <c r="A148" s="134" t="s">
        <v>602</v>
      </c>
      <c r="B148" s="135" t="s">
        <v>603</v>
      </c>
      <c r="C148" s="135" t="s">
        <v>600</v>
      </c>
      <c r="D148" s="132">
        <f>102+51117+7</f>
        <v>51226</v>
      </c>
      <c r="E148" s="132">
        <f>102+7+51117</f>
        <v>51226</v>
      </c>
      <c r="F148" s="164">
        <f t="shared" si="4"/>
        <v>0</v>
      </c>
      <c r="G148" s="137" t="s">
        <v>604</v>
      </c>
      <c r="H148" s="221"/>
    </row>
    <row r="149" spans="1:8" x14ac:dyDescent="0.2">
      <c r="A149" s="165" t="s">
        <v>605</v>
      </c>
      <c r="B149" s="135" t="s">
        <v>606</v>
      </c>
      <c r="C149" s="135" t="s">
        <v>600</v>
      </c>
      <c r="D149" s="132">
        <v>0</v>
      </c>
      <c r="E149" s="132">
        <v>0</v>
      </c>
      <c r="F149" s="164">
        <f>+D149-E149</f>
        <v>0</v>
      </c>
      <c r="G149" s="166"/>
      <c r="H149" s="221"/>
    </row>
    <row r="150" spans="1:8" ht="132" x14ac:dyDescent="0.2">
      <c r="A150" s="130" t="s">
        <v>607</v>
      </c>
      <c r="B150" s="135" t="s">
        <v>608</v>
      </c>
      <c r="C150" s="135" t="s">
        <v>600</v>
      </c>
      <c r="D150" s="163">
        <f>24805</f>
        <v>24805</v>
      </c>
      <c r="E150" s="163">
        <f>+D150</f>
        <v>24805</v>
      </c>
      <c r="F150" s="164">
        <f t="shared" si="4"/>
        <v>0</v>
      </c>
      <c r="G150" s="136" t="s">
        <v>609</v>
      </c>
      <c r="H150" s="221"/>
    </row>
    <row r="151" spans="1:8" ht="144" x14ac:dyDescent="0.2">
      <c r="A151" s="134" t="s">
        <v>610</v>
      </c>
      <c r="B151" s="135" t="s">
        <v>611</v>
      </c>
      <c r="C151" s="135" t="s">
        <v>600</v>
      </c>
      <c r="D151" s="132">
        <v>14662</v>
      </c>
      <c r="E151" s="132">
        <f>+D151</f>
        <v>14662</v>
      </c>
      <c r="F151" s="164">
        <f t="shared" si="4"/>
        <v>0</v>
      </c>
      <c r="G151" s="137" t="s">
        <v>612</v>
      </c>
      <c r="H151" s="221"/>
    </row>
    <row r="152" spans="1:8" ht="180" x14ac:dyDescent="0.2">
      <c r="A152" s="134" t="s">
        <v>613</v>
      </c>
      <c r="B152" s="135" t="s">
        <v>614</v>
      </c>
      <c r="C152" s="135" t="s">
        <v>615</v>
      </c>
      <c r="D152" s="132">
        <v>15041</v>
      </c>
      <c r="E152" s="132">
        <f>8685+3387+2969</f>
        <v>15041</v>
      </c>
      <c r="F152" s="164">
        <f t="shared" si="4"/>
        <v>0</v>
      </c>
      <c r="G152" s="137" t="s">
        <v>616</v>
      </c>
      <c r="H152" s="221"/>
    </row>
    <row r="153" spans="1:8" x14ac:dyDescent="0.2">
      <c r="A153" s="139"/>
      <c r="B153" s="140"/>
      <c r="C153" s="140"/>
      <c r="D153" s="167"/>
      <c r="E153" s="141"/>
      <c r="F153" s="142"/>
      <c r="G153" s="143"/>
      <c r="H153" s="221"/>
    </row>
    <row r="154" spans="1:8" ht="240" x14ac:dyDescent="0.2">
      <c r="A154" s="125" t="s">
        <v>617</v>
      </c>
      <c r="B154" s="127" t="s">
        <v>618</v>
      </c>
      <c r="C154" s="127" t="s">
        <v>619</v>
      </c>
      <c r="D154" s="128">
        <v>78830</v>
      </c>
      <c r="E154" s="128">
        <f>29002+9379+295+19853+818+17563+1920</f>
        <v>78830</v>
      </c>
      <c r="F154" s="128">
        <f>+E154-D154</f>
        <v>0</v>
      </c>
      <c r="G154" s="146" t="s">
        <v>620</v>
      </c>
      <c r="H154" s="221"/>
    </row>
    <row r="155" spans="1:8" ht="13.5" thickBot="1" x14ac:dyDescent="0.25">
      <c r="A155" s="147" t="s">
        <v>621</v>
      </c>
      <c r="B155" s="149" t="s">
        <v>622</v>
      </c>
      <c r="C155" s="149"/>
      <c r="D155" s="150">
        <f>+D136+D138+D140+D145+D154</f>
        <v>5829997</v>
      </c>
      <c r="E155" s="150">
        <f>+E136+E138+E140+E145+E154</f>
        <v>5829997</v>
      </c>
      <c r="F155" s="150">
        <f>+E155-D155</f>
        <v>0</v>
      </c>
      <c r="G155" s="151"/>
      <c r="H155" s="221"/>
    </row>
    <row r="156" spans="1:8" x14ac:dyDescent="0.2">
      <c r="A156" s="168"/>
      <c r="B156" s="168"/>
      <c r="C156" s="168"/>
      <c r="D156" s="168"/>
      <c r="E156" s="168"/>
      <c r="F156" s="168"/>
      <c r="G156" s="168"/>
      <c r="H156" s="221"/>
    </row>
    <row r="157" spans="1:8" x14ac:dyDescent="0.2">
      <c r="A157" s="168"/>
      <c r="B157" s="168"/>
      <c r="C157" s="168"/>
      <c r="D157" s="168"/>
      <c r="E157" s="168"/>
      <c r="F157" s="168"/>
      <c r="G157" s="168"/>
      <c r="H157" s="221"/>
    </row>
    <row r="158" spans="1:8" ht="15.75" x14ac:dyDescent="0.25">
      <c r="A158" s="115" t="s">
        <v>623</v>
      </c>
      <c r="B158" s="115"/>
      <c r="C158" s="115"/>
      <c r="D158" s="115"/>
      <c r="E158" s="115"/>
      <c r="F158" s="115"/>
      <c r="G158" s="115"/>
      <c r="H158" s="221"/>
    </row>
    <row r="159" spans="1:8" x14ac:dyDescent="0.2">
      <c r="A159" s="119"/>
      <c r="B159" s="169"/>
      <c r="C159" s="170"/>
      <c r="D159" s="171"/>
      <c r="E159" s="171"/>
      <c r="F159" s="117"/>
      <c r="G159" s="117"/>
      <c r="H159" s="221"/>
    </row>
    <row r="160" spans="1:8" x14ac:dyDescent="0.2">
      <c r="A160" s="172" t="s">
        <v>521</v>
      </c>
      <c r="B160" s="172"/>
      <c r="C160" s="172"/>
      <c r="D160" s="172"/>
      <c r="E160" s="172"/>
      <c r="F160" s="172"/>
      <c r="G160" s="172"/>
      <c r="H160" s="221"/>
    </row>
    <row r="161" spans="1:8" ht="13.5" thickBot="1" x14ac:dyDescent="0.25">
      <c r="A161" s="173"/>
      <c r="B161" s="174"/>
      <c r="C161" s="175"/>
      <c r="D161" s="176"/>
      <c r="E161" s="176"/>
      <c r="F161" s="177"/>
      <c r="G161" s="178"/>
      <c r="H161" s="221"/>
    </row>
    <row r="162" spans="1:8" ht="48.75" thickBot="1" x14ac:dyDescent="0.25">
      <c r="A162" s="179" t="s">
        <v>624</v>
      </c>
      <c r="B162" s="123" t="s">
        <v>523</v>
      </c>
      <c r="C162" s="123" t="s">
        <v>524</v>
      </c>
      <c r="D162" s="123" t="s">
        <v>525</v>
      </c>
      <c r="E162" s="123" t="s">
        <v>524</v>
      </c>
      <c r="F162" s="123" t="s">
        <v>526</v>
      </c>
      <c r="G162" s="124" t="s">
        <v>527</v>
      </c>
      <c r="H162" s="221"/>
    </row>
    <row r="163" spans="1:8" ht="24" x14ac:dyDescent="0.2">
      <c r="A163" s="180" t="s">
        <v>625</v>
      </c>
      <c r="B163" s="181" t="s">
        <v>626</v>
      </c>
      <c r="C163" s="182"/>
      <c r="D163" s="183">
        <f>+D164+D165+1</f>
        <v>1670375</v>
      </c>
      <c r="E163" s="183">
        <f>SUM(E164:E165)+1</f>
        <v>1670375</v>
      </c>
      <c r="F163" s="183">
        <f>+E163-D163</f>
        <v>0</v>
      </c>
      <c r="G163" s="184"/>
      <c r="H163" s="221"/>
    </row>
    <row r="164" spans="1:8" ht="36" x14ac:dyDescent="0.2">
      <c r="A164" s="134" t="s">
        <v>627</v>
      </c>
      <c r="B164" s="135" t="s">
        <v>628</v>
      </c>
      <c r="C164" s="135" t="s">
        <v>629</v>
      </c>
      <c r="D164" s="132">
        <f>31632+1329300</f>
        <v>1360932</v>
      </c>
      <c r="E164" s="132">
        <f>+D164</f>
        <v>1360932</v>
      </c>
      <c r="F164" s="132">
        <f>+E164-D164</f>
        <v>0</v>
      </c>
      <c r="G164" s="162"/>
      <c r="H164" s="221"/>
    </row>
    <row r="165" spans="1:8" ht="204" x14ac:dyDescent="0.2">
      <c r="A165" s="134" t="s">
        <v>630</v>
      </c>
      <c r="B165" s="135" t="s">
        <v>631</v>
      </c>
      <c r="C165" s="135" t="s">
        <v>632</v>
      </c>
      <c r="D165" s="132">
        <f>234+281038+28171-1</f>
        <v>309442</v>
      </c>
      <c r="E165" s="132">
        <f>234+281038+28171-1</f>
        <v>309442</v>
      </c>
      <c r="F165" s="132">
        <f>+E165-D165</f>
        <v>0</v>
      </c>
      <c r="G165" s="137" t="s">
        <v>633</v>
      </c>
      <c r="H165" s="221"/>
    </row>
    <row r="166" spans="1:8" x14ac:dyDescent="0.2">
      <c r="A166" s="139"/>
      <c r="B166" s="140"/>
      <c r="C166" s="185"/>
      <c r="D166" s="141"/>
      <c r="E166" s="141"/>
      <c r="F166" s="142"/>
      <c r="G166" s="186"/>
      <c r="H166" s="221"/>
    </row>
    <row r="167" spans="1:8" ht="84" x14ac:dyDescent="0.2">
      <c r="A167" s="125" t="s">
        <v>634</v>
      </c>
      <c r="B167" s="126" t="s">
        <v>635</v>
      </c>
      <c r="C167" s="127"/>
      <c r="D167" s="128">
        <f>SUM(D168:D174)</f>
        <v>1255330</v>
      </c>
      <c r="E167" s="128">
        <f>SUM(E168:E174)</f>
        <v>1255330</v>
      </c>
      <c r="F167" s="128">
        <f t="shared" ref="F167:F174" si="5">+E167-D167</f>
        <v>0</v>
      </c>
      <c r="G167" s="187" t="s">
        <v>636</v>
      </c>
      <c r="H167" s="221"/>
    </row>
    <row r="168" spans="1:8" ht="36" x14ac:dyDescent="0.2">
      <c r="A168" s="130" t="s">
        <v>637</v>
      </c>
      <c r="B168" s="135" t="s">
        <v>638</v>
      </c>
      <c r="C168" s="135" t="s">
        <v>639</v>
      </c>
      <c r="D168" s="132">
        <v>396120</v>
      </c>
      <c r="E168" s="132">
        <f>+D168</f>
        <v>396120</v>
      </c>
      <c r="F168" s="138">
        <f t="shared" si="5"/>
        <v>0</v>
      </c>
      <c r="G168" s="137" t="s">
        <v>640</v>
      </c>
      <c r="H168" s="221"/>
    </row>
    <row r="169" spans="1:8" ht="84" x14ac:dyDescent="0.2">
      <c r="A169" s="134" t="s">
        <v>641</v>
      </c>
      <c r="B169" s="131" t="s">
        <v>642</v>
      </c>
      <c r="C169" s="135" t="s">
        <v>643</v>
      </c>
      <c r="D169" s="132">
        <v>301251</v>
      </c>
      <c r="E169" s="132">
        <f>185544+53978+39419+22310</f>
        <v>301251</v>
      </c>
      <c r="F169" s="132">
        <f t="shared" si="5"/>
        <v>0</v>
      </c>
      <c r="G169" s="137" t="s">
        <v>644</v>
      </c>
      <c r="H169" s="221"/>
    </row>
    <row r="170" spans="1:8" ht="24" x14ac:dyDescent="0.2">
      <c r="A170" s="134" t="s">
        <v>645</v>
      </c>
      <c r="B170" s="131" t="s">
        <v>646</v>
      </c>
      <c r="C170" s="135" t="s">
        <v>647</v>
      </c>
      <c r="D170" s="132">
        <v>397597</v>
      </c>
      <c r="E170" s="132">
        <f>+D170</f>
        <v>397597</v>
      </c>
      <c r="F170" s="132">
        <f t="shared" si="5"/>
        <v>0</v>
      </c>
      <c r="G170" s="188"/>
      <c r="H170" s="221"/>
    </row>
    <row r="171" spans="1:8" ht="168" x14ac:dyDescent="0.2">
      <c r="A171" s="134" t="s">
        <v>648</v>
      </c>
      <c r="B171" s="131" t="s">
        <v>649</v>
      </c>
      <c r="C171" s="135" t="s">
        <v>650</v>
      </c>
      <c r="D171" s="132">
        <v>113161</v>
      </c>
      <c r="E171" s="132">
        <f>277+65225+21697+15324+3490+5492+778+877+1</f>
        <v>113161</v>
      </c>
      <c r="F171" s="164">
        <f t="shared" si="5"/>
        <v>0</v>
      </c>
      <c r="G171" s="136" t="s">
        <v>651</v>
      </c>
      <c r="H171" s="221"/>
    </row>
    <row r="172" spans="1:8" ht="84" x14ac:dyDescent="0.2">
      <c r="A172" s="130" t="s">
        <v>652</v>
      </c>
      <c r="B172" s="131" t="s">
        <v>653</v>
      </c>
      <c r="C172" s="135" t="s">
        <v>654</v>
      </c>
      <c r="D172" s="132">
        <v>1646</v>
      </c>
      <c r="E172" s="132">
        <f>+D172</f>
        <v>1646</v>
      </c>
      <c r="F172" s="132">
        <f t="shared" si="5"/>
        <v>0</v>
      </c>
      <c r="G172" s="137" t="s">
        <v>655</v>
      </c>
      <c r="H172" s="221"/>
    </row>
    <row r="173" spans="1:8" ht="132" x14ac:dyDescent="0.2">
      <c r="A173" s="130" t="s">
        <v>656</v>
      </c>
      <c r="B173" s="131" t="s">
        <v>657</v>
      </c>
      <c r="C173" s="135" t="s">
        <v>650</v>
      </c>
      <c r="D173" s="132">
        <v>36609</v>
      </c>
      <c r="E173" s="132">
        <f>9293+2488+24828</f>
        <v>36609</v>
      </c>
      <c r="F173" s="132">
        <f t="shared" si="5"/>
        <v>0</v>
      </c>
      <c r="G173" s="137" t="s">
        <v>658</v>
      </c>
      <c r="H173" s="221"/>
    </row>
    <row r="174" spans="1:8" ht="84" x14ac:dyDescent="0.2">
      <c r="A174" s="130" t="s">
        <v>659</v>
      </c>
      <c r="B174" s="131" t="s">
        <v>660</v>
      </c>
      <c r="C174" s="135" t="s">
        <v>654</v>
      </c>
      <c r="D174" s="164">
        <v>8946</v>
      </c>
      <c r="E174" s="164">
        <f>2511+6435</f>
        <v>8946</v>
      </c>
      <c r="F174" s="132">
        <f t="shared" si="5"/>
        <v>0</v>
      </c>
      <c r="G174" s="137" t="s">
        <v>661</v>
      </c>
      <c r="H174" s="221"/>
    </row>
    <row r="175" spans="1:8" x14ac:dyDescent="0.2">
      <c r="A175" s="139"/>
      <c r="B175" s="140"/>
      <c r="C175" s="185"/>
      <c r="D175" s="141"/>
      <c r="E175" s="141"/>
      <c r="F175" s="142"/>
      <c r="G175" s="186"/>
      <c r="H175" s="221"/>
    </row>
    <row r="176" spans="1:8" ht="132" x14ac:dyDescent="0.2">
      <c r="A176" s="161" t="s">
        <v>662</v>
      </c>
      <c r="B176" s="126" t="s">
        <v>663</v>
      </c>
      <c r="C176" s="127" t="s">
        <v>664</v>
      </c>
      <c r="D176" s="128">
        <v>21059</v>
      </c>
      <c r="E176" s="128">
        <f>67+3312+4729+743+229+7475+4504</f>
        <v>21059</v>
      </c>
      <c r="F176" s="128">
        <f>+E176-D176</f>
        <v>0</v>
      </c>
      <c r="G176" s="187" t="s">
        <v>665</v>
      </c>
      <c r="H176" s="221"/>
    </row>
    <row r="177" spans="1:8" x14ac:dyDescent="0.2">
      <c r="A177" s="139"/>
      <c r="B177" s="140"/>
      <c r="C177" s="185"/>
      <c r="D177" s="141"/>
      <c r="E177" s="141"/>
      <c r="F177" s="142"/>
      <c r="G177" s="186"/>
      <c r="H177" s="221"/>
    </row>
    <row r="178" spans="1:8" ht="72" x14ac:dyDescent="0.2">
      <c r="A178" s="161" t="s">
        <v>666</v>
      </c>
      <c r="B178" s="126" t="s">
        <v>667</v>
      </c>
      <c r="C178" s="127" t="s">
        <v>664</v>
      </c>
      <c r="D178" s="128">
        <v>64980</v>
      </c>
      <c r="E178" s="128">
        <f>+D178</f>
        <v>64980</v>
      </c>
      <c r="F178" s="128">
        <f>+E178-D178</f>
        <v>0</v>
      </c>
      <c r="G178" s="187" t="s">
        <v>668</v>
      </c>
      <c r="H178" s="221"/>
    </row>
    <row r="179" spans="1:8" x14ac:dyDescent="0.2">
      <c r="A179" s="139"/>
      <c r="B179" s="140"/>
      <c r="C179" s="185"/>
      <c r="D179" s="141"/>
      <c r="E179" s="141"/>
      <c r="F179" s="142"/>
      <c r="G179" s="186"/>
      <c r="H179" s="221"/>
    </row>
    <row r="180" spans="1:8" x14ac:dyDescent="0.2">
      <c r="A180" s="161" t="s">
        <v>669</v>
      </c>
      <c r="B180" s="126" t="s">
        <v>558</v>
      </c>
      <c r="C180" s="127"/>
      <c r="D180" s="128">
        <f>+D176+D163</f>
        <v>1691434</v>
      </c>
      <c r="E180" s="128">
        <f>+E176+E163</f>
        <v>1691434</v>
      </c>
      <c r="F180" s="128">
        <f>+E180-D180</f>
        <v>0</v>
      </c>
      <c r="G180" s="189"/>
      <c r="H180" s="221"/>
    </row>
    <row r="181" spans="1:8" x14ac:dyDescent="0.2">
      <c r="A181" s="190"/>
      <c r="B181" s="140"/>
      <c r="C181" s="185"/>
      <c r="D181" s="191"/>
      <c r="E181" s="191"/>
      <c r="F181" s="192"/>
      <c r="G181" s="193"/>
      <c r="H181" s="221"/>
    </row>
    <row r="182" spans="1:8" x14ac:dyDescent="0.2">
      <c r="A182" s="161" t="s">
        <v>670</v>
      </c>
      <c r="B182" s="126" t="s">
        <v>671</v>
      </c>
      <c r="C182" s="127"/>
      <c r="D182" s="128">
        <f>+D178+D167</f>
        <v>1320310</v>
      </c>
      <c r="E182" s="128">
        <f>+E178+E167</f>
        <v>1320310</v>
      </c>
      <c r="F182" s="128">
        <f>+E182-D182</f>
        <v>0</v>
      </c>
      <c r="G182" s="189"/>
      <c r="H182" s="221"/>
    </row>
    <row r="183" spans="1:8" x14ac:dyDescent="0.2">
      <c r="A183" s="139"/>
      <c r="B183" s="140"/>
      <c r="C183" s="185"/>
      <c r="D183" s="141"/>
      <c r="E183" s="141"/>
      <c r="F183" s="142"/>
      <c r="G183" s="186"/>
      <c r="H183" s="221"/>
    </row>
    <row r="184" spans="1:8" ht="24" x14ac:dyDescent="0.2">
      <c r="A184" s="125" t="s">
        <v>672</v>
      </c>
      <c r="B184" s="126" t="s">
        <v>673</v>
      </c>
      <c r="C184" s="127"/>
      <c r="D184" s="128">
        <f>+D180-D182</f>
        <v>371124</v>
      </c>
      <c r="E184" s="128">
        <f>+E180-E182</f>
        <v>371124</v>
      </c>
      <c r="F184" s="128">
        <f>+E184-D184</f>
        <v>0</v>
      </c>
      <c r="G184" s="129"/>
      <c r="H184" s="221"/>
    </row>
    <row r="185" spans="1:8" x14ac:dyDescent="0.2">
      <c r="A185" s="139"/>
      <c r="B185" s="140"/>
      <c r="C185" s="185"/>
      <c r="D185" s="141"/>
      <c r="E185" s="141"/>
      <c r="F185" s="142"/>
      <c r="G185" s="186"/>
      <c r="H185" s="221"/>
    </row>
    <row r="186" spans="1:8" x14ac:dyDescent="0.2">
      <c r="A186" s="161" t="s">
        <v>674</v>
      </c>
      <c r="B186" s="126" t="s">
        <v>675</v>
      </c>
      <c r="C186" s="127"/>
      <c r="D186" s="128">
        <v>66518</v>
      </c>
      <c r="E186" s="128">
        <f>+D186</f>
        <v>66518</v>
      </c>
      <c r="F186" s="128">
        <f>+E186-D186</f>
        <v>0</v>
      </c>
      <c r="G186" s="129"/>
      <c r="H186" s="221"/>
    </row>
    <row r="187" spans="1:8" x14ac:dyDescent="0.2">
      <c r="A187" s="139"/>
      <c r="B187" s="140"/>
      <c r="C187" s="185"/>
      <c r="D187" s="141"/>
      <c r="E187" s="141"/>
      <c r="F187" s="142"/>
      <c r="G187" s="186"/>
      <c r="H187" s="221"/>
    </row>
    <row r="188" spans="1:8" ht="24.75" thickBot="1" x14ac:dyDescent="0.25">
      <c r="A188" s="194" t="s">
        <v>676</v>
      </c>
      <c r="B188" s="195" t="s">
        <v>677</v>
      </c>
      <c r="C188" s="196"/>
      <c r="D188" s="197">
        <f>+D184-D186</f>
        <v>304606</v>
      </c>
      <c r="E188" s="197">
        <f>+E184-E186</f>
        <v>304606</v>
      </c>
      <c r="F188" s="197">
        <f>+E188-D188</f>
        <v>0</v>
      </c>
      <c r="G188" s="198"/>
      <c r="H188" s="221"/>
    </row>
    <row r="192" spans="1:8" ht="15.75" x14ac:dyDescent="0.25">
      <c r="A192" s="438" t="s">
        <v>704</v>
      </c>
      <c r="B192" s="438"/>
      <c r="C192" s="438"/>
      <c r="D192" s="438"/>
      <c r="E192" s="438"/>
      <c r="F192" s="438"/>
      <c r="G192" s="438"/>
      <c r="H192" s="221"/>
    </row>
    <row r="193" spans="1:8" x14ac:dyDescent="0.2">
      <c r="A193" s="168"/>
      <c r="B193" s="168"/>
      <c r="C193" s="168"/>
      <c r="D193" s="168"/>
      <c r="E193" s="168"/>
      <c r="F193" s="168"/>
      <c r="G193" s="168"/>
      <c r="H193" s="221"/>
    </row>
    <row r="194" spans="1:8" x14ac:dyDescent="0.2">
      <c r="A194" s="439" t="s">
        <v>521</v>
      </c>
      <c r="B194" s="439"/>
      <c r="C194" s="439"/>
      <c r="D194" s="439"/>
      <c r="E194" s="439"/>
      <c r="F194" s="439"/>
      <c r="G194" s="439"/>
      <c r="H194" s="221"/>
    </row>
    <row r="195" spans="1:8" ht="13.5" thickBot="1" x14ac:dyDescent="0.25">
      <c r="A195" s="168"/>
      <c r="B195" s="168"/>
      <c r="C195" s="168"/>
      <c r="D195" s="168"/>
      <c r="E195" s="168"/>
      <c r="F195" s="168"/>
      <c r="G195" s="168"/>
      <c r="H195" s="221"/>
    </row>
    <row r="196" spans="1:8" ht="48.75" thickBot="1" x14ac:dyDescent="0.25">
      <c r="A196" s="199" t="s">
        <v>742</v>
      </c>
      <c r="B196" s="200" t="s">
        <v>523</v>
      </c>
      <c r="C196" s="200" t="s">
        <v>680</v>
      </c>
      <c r="D196" s="200" t="s">
        <v>681</v>
      </c>
      <c r="E196" s="200" t="s">
        <v>682</v>
      </c>
      <c r="F196" s="201" t="s">
        <v>683</v>
      </c>
      <c r="G196" s="202" t="s">
        <v>527</v>
      </c>
      <c r="H196" s="221"/>
    </row>
    <row r="197" spans="1:8" ht="48" x14ac:dyDescent="0.2">
      <c r="A197" s="203" t="s">
        <v>684</v>
      </c>
      <c r="B197" s="204" t="s">
        <v>538</v>
      </c>
      <c r="C197" s="126"/>
      <c r="D197" s="128">
        <v>542352</v>
      </c>
      <c r="E197" s="128">
        <f>612814-70461-1</f>
        <v>542352</v>
      </c>
      <c r="F197" s="128">
        <f>+E197-D197</f>
        <v>0</v>
      </c>
      <c r="G197" s="205" t="s">
        <v>756</v>
      </c>
      <c r="H197" s="221"/>
    </row>
    <row r="198" spans="1:8" x14ac:dyDescent="0.2">
      <c r="A198" s="206"/>
      <c r="B198" s="207"/>
      <c r="C198" s="207"/>
      <c r="D198" s="207"/>
      <c r="E198" s="207"/>
      <c r="F198" s="207"/>
      <c r="G198" s="208"/>
      <c r="H198" s="221"/>
    </row>
    <row r="199" spans="1:8" ht="36" x14ac:dyDescent="0.2">
      <c r="A199" s="203" t="s">
        <v>686</v>
      </c>
      <c r="B199" s="204" t="s">
        <v>687</v>
      </c>
      <c r="C199" s="126"/>
      <c r="D199" s="442">
        <v>-149710</v>
      </c>
      <c r="E199" s="442">
        <f>+D199</f>
        <v>-149710</v>
      </c>
      <c r="F199" s="128">
        <f>+E199-D199</f>
        <v>0</v>
      </c>
      <c r="G199" s="209" t="s">
        <v>757</v>
      </c>
      <c r="H199" s="221"/>
    </row>
    <row r="200" spans="1:8" x14ac:dyDescent="0.2">
      <c r="A200" s="206"/>
      <c r="B200" s="207"/>
      <c r="C200" s="207"/>
      <c r="D200" s="207"/>
      <c r="E200" s="207"/>
      <c r="F200" s="207"/>
      <c r="G200" s="208"/>
      <c r="H200" s="221"/>
    </row>
    <row r="201" spans="1:8" ht="48" x14ac:dyDescent="0.2">
      <c r="A201" s="203" t="s">
        <v>689</v>
      </c>
      <c r="B201" s="204" t="s">
        <v>555</v>
      </c>
      <c r="C201" s="126"/>
      <c r="D201" s="128">
        <v>-528225</v>
      </c>
      <c r="E201" s="128">
        <f>-457764-70461</f>
        <v>-528225</v>
      </c>
      <c r="F201" s="128">
        <f>+E201-D201</f>
        <v>0</v>
      </c>
      <c r="G201" s="209" t="s">
        <v>758</v>
      </c>
      <c r="H201" s="221"/>
    </row>
    <row r="202" spans="1:8" x14ac:dyDescent="0.2">
      <c r="A202" s="206"/>
      <c r="B202" s="207"/>
      <c r="C202" s="207"/>
      <c r="D202" s="207"/>
      <c r="E202" s="207"/>
      <c r="F202" s="207"/>
      <c r="G202" s="208"/>
      <c r="H202" s="221"/>
    </row>
    <row r="203" spans="1:8" ht="36" x14ac:dyDescent="0.2">
      <c r="A203" s="203" t="s">
        <v>691</v>
      </c>
      <c r="B203" s="204" t="s">
        <v>692</v>
      </c>
      <c r="C203" s="126"/>
      <c r="D203" s="128">
        <f>+D197+D199+D201</f>
        <v>-135583</v>
      </c>
      <c r="E203" s="128">
        <f>+E197+E199+E201</f>
        <v>-135583</v>
      </c>
      <c r="F203" s="128">
        <f>+E203-D203</f>
        <v>0</v>
      </c>
      <c r="G203" s="210"/>
      <c r="H203" s="221"/>
    </row>
    <row r="204" spans="1:8" x14ac:dyDescent="0.2">
      <c r="A204" s="206"/>
      <c r="B204" s="207"/>
      <c r="C204" s="207"/>
      <c r="D204" s="207"/>
      <c r="E204" s="207"/>
      <c r="F204" s="207"/>
      <c r="G204" s="208"/>
      <c r="H204" s="221"/>
    </row>
    <row r="205" spans="1:8" ht="24" x14ac:dyDescent="0.2">
      <c r="A205" s="203" t="s">
        <v>432</v>
      </c>
      <c r="B205" s="204" t="s">
        <v>693</v>
      </c>
      <c r="C205" s="126"/>
      <c r="D205" s="442">
        <v>582141</v>
      </c>
      <c r="E205" s="442">
        <f>+D205</f>
        <v>582141</v>
      </c>
      <c r="F205" s="128">
        <f>+E205-D205</f>
        <v>0</v>
      </c>
      <c r="G205" s="210"/>
      <c r="H205" s="221"/>
    </row>
    <row r="206" spans="1:8" x14ac:dyDescent="0.2">
      <c r="A206" s="206"/>
      <c r="B206" s="207"/>
      <c r="C206" s="207"/>
      <c r="D206" s="211"/>
      <c r="E206" s="211"/>
      <c r="F206" s="207"/>
      <c r="G206" s="208"/>
      <c r="H206" s="221"/>
    </row>
    <row r="207" spans="1:8" ht="36.75" thickBot="1" x14ac:dyDescent="0.25">
      <c r="A207" s="212" t="s">
        <v>694</v>
      </c>
      <c r="B207" s="213" t="s">
        <v>695</v>
      </c>
      <c r="C207" s="213"/>
      <c r="D207" s="214">
        <f>+D203+D205</f>
        <v>446558</v>
      </c>
      <c r="E207" s="214">
        <f>+E203+E205</f>
        <v>446558</v>
      </c>
      <c r="F207" s="214">
        <f>+E207-D207</f>
        <v>0</v>
      </c>
      <c r="G207" s="215"/>
      <c r="H207" s="221"/>
    </row>
    <row r="210" spans="1:8" ht="15.75" x14ac:dyDescent="0.25">
      <c r="A210" s="438" t="s">
        <v>678</v>
      </c>
      <c r="B210" s="438"/>
      <c r="C210" s="438"/>
      <c r="D210" s="438"/>
      <c r="E210" s="438"/>
      <c r="F210" s="438"/>
      <c r="G210" s="438"/>
      <c r="H210" s="221"/>
    </row>
    <row r="211" spans="1:8" x14ac:dyDescent="0.2">
      <c r="A211" s="168"/>
      <c r="B211" s="168"/>
      <c r="C211" s="168"/>
      <c r="D211" s="168"/>
      <c r="E211" s="168"/>
      <c r="F211" s="168"/>
      <c r="G211" s="168"/>
      <c r="H211" s="221"/>
    </row>
    <row r="212" spans="1:8" x14ac:dyDescent="0.2">
      <c r="A212" s="439" t="s">
        <v>521</v>
      </c>
      <c r="B212" s="439"/>
      <c r="C212" s="439"/>
      <c r="D212" s="439"/>
      <c r="E212" s="439"/>
      <c r="F212" s="439"/>
      <c r="G212" s="439"/>
      <c r="H212" s="221"/>
    </row>
    <row r="213" spans="1:8" ht="13.5" thickBot="1" x14ac:dyDescent="0.25">
      <c r="A213" s="168"/>
      <c r="B213" s="168"/>
      <c r="C213" s="168"/>
      <c r="D213" s="168"/>
      <c r="E213" s="168"/>
      <c r="F213" s="168"/>
      <c r="G213" s="168"/>
      <c r="H213" s="221"/>
    </row>
    <row r="214" spans="1:8" ht="48.75" thickBot="1" x14ac:dyDescent="0.25">
      <c r="A214" s="199" t="s">
        <v>679</v>
      </c>
      <c r="B214" s="200" t="s">
        <v>523</v>
      </c>
      <c r="C214" s="200" t="s">
        <v>680</v>
      </c>
      <c r="D214" s="200" t="s">
        <v>681</v>
      </c>
      <c r="E214" s="200" t="s">
        <v>682</v>
      </c>
      <c r="F214" s="201" t="s">
        <v>683</v>
      </c>
      <c r="G214" s="202" t="s">
        <v>527</v>
      </c>
      <c r="H214" s="221"/>
    </row>
    <row r="215" spans="1:8" ht="48" x14ac:dyDescent="0.2">
      <c r="A215" s="203" t="s">
        <v>684</v>
      </c>
      <c r="B215" s="204" t="s">
        <v>538</v>
      </c>
      <c r="C215" s="126"/>
      <c r="D215" s="128">
        <v>473548</v>
      </c>
      <c r="E215" s="128">
        <f>537980-64432</f>
        <v>473548</v>
      </c>
      <c r="F215" s="128">
        <f>+E215-D215</f>
        <v>0</v>
      </c>
      <c r="G215" s="205" t="s">
        <v>685</v>
      </c>
      <c r="H215" s="221"/>
    </row>
    <row r="216" spans="1:8" x14ac:dyDescent="0.2">
      <c r="A216" s="206"/>
      <c r="B216" s="207"/>
      <c r="C216" s="207"/>
      <c r="D216" s="207"/>
      <c r="E216" s="207"/>
      <c r="F216" s="207"/>
      <c r="G216" s="208"/>
      <c r="H216" s="221"/>
    </row>
    <row r="217" spans="1:8" ht="36" x14ac:dyDescent="0.2">
      <c r="A217" s="203" t="s">
        <v>686</v>
      </c>
      <c r="B217" s="204" t="s">
        <v>687</v>
      </c>
      <c r="C217" s="126"/>
      <c r="D217" s="128">
        <v>-77667</v>
      </c>
      <c r="E217" s="128">
        <f>+D217</f>
        <v>-77667</v>
      </c>
      <c r="F217" s="128">
        <f>+E217-D217</f>
        <v>0</v>
      </c>
      <c r="G217" s="209" t="s">
        <v>688</v>
      </c>
      <c r="H217" s="221"/>
    </row>
    <row r="218" spans="1:8" x14ac:dyDescent="0.2">
      <c r="A218" s="206"/>
      <c r="B218" s="207"/>
      <c r="C218" s="207"/>
      <c r="D218" s="207"/>
      <c r="E218" s="207"/>
      <c r="F218" s="207"/>
      <c r="G218" s="208"/>
      <c r="H218" s="221"/>
    </row>
    <row r="219" spans="1:8" ht="48" x14ac:dyDescent="0.2">
      <c r="A219" s="203" t="s">
        <v>689</v>
      </c>
      <c r="B219" s="204" t="s">
        <v>555</v>
      </c>
      <c r="C219" s="126"/>
      <c r="D219" s="128">
        <v>-336714</v>
      </c>
      <c r="E219" s="128">
        <f>-272282-64432</f>
        <v>-336714</v>
      </c>
      <c r="F219" s="128">
        <f>+E219-D219</f>
        <v>0</v>
      </c>
      <c r="G219" s="209" t="s">
        <v>690</v>
      </c>
      <c r="H219" s="221"/>
    </row>
    <row r="220" spans="1:8" x14ac:dyDescent="0.2">
      <c r="A220" s="206"/>
      <c r="B220" s="207"/>
      <c r="C220" s="207"/>
      <c r="D220" s="207"/>
      <c r="E220" s="207"/>
      <c r="F220" s="207"/>
      <c r="G220" s="208"/>
      <c r="H220" s="221"/>
    </row>
    <row r="221" spans="1:8" ht="36" x14ac:dyDescent="0.2">
      <c r="A221" s="203" t="s">
        <v>691</v>
      </c>
      <c r="B221" s="204" t="s">
        <v>692</v>
      </c>
      <c r="C221" s="126"/>
      <c r="D221" s="128">
        <f>+D215+D217+D219</f>
        <v>59167</v>
      </c>
      <c r="E221" s="128">
        <f>+E215+E217+E219</f>
        <v>59167</v>
      </c>
      <c r="F221" s="128">
        <f>+E221-D221</f>
        <v>0</v>
      </c>
      <c r="G221" s="210"/>
      <c r="H221" s="221"/>
    </row>
    <row r="222" spans="1:8" x14ac:dyDescent="0.2">
      <c r="A222" s="206"/>
      <c r="B222" s="207"/>
      <c r="C222" s="207"/>
      <c r="D222" s="207"/>
      <c r="E222" s="207"/>
      <c r="F222" s="207"/>
      <c r="G222" s="208"/>
      <c r="H222" s="221"/>
    </row>
    <row r="223" spans="1:8" ht="24" x14ac:dyDescent="0.2">
      <c r="A223" s="203" t="s">
        <v>432</v>
      </c>
      <c r="B223" s="204" t="s">
        <v>693</v>
      </c>
      <c r="C223" s="126"/>
      <c r="D223" s="128">
        <f>522973</f>
        <v>522973</v>
      </c>
      <c r="E223" s="128">
        <f>+D223</f>
        <v>522973</v>
      </c>
      <c r="F223" s="128">
        <f>+E223-D223</f>
        <v>0</v>
      </c>
      <c r="G223" s="210"/>
      <c r="H223" s="221"/>
    </row>
    <row r="224" spans="1:8" x14ac:dyDescent="0.2">
      <c r="A224" s="206"/>
      <c r="B224" s="207"/>
      <c r="C224" s="207"/>
      <c r="D224" s="211"/>
      <c r="E224" s="211"/>
      <c r="F224" s="207"/>
      <c r="G224" s="208"/>
      <c r="H224" s="221"/>
    </row>
    <row r="225" spans="1:8" ht="36.75" thickBot="1" x14ac:dyDescent="0.25">
      <c r="A225" s="212" t="s">
        <v>694</v>
      </c>
      <c r="B225" s="213" t="s">
        <v>695</v>
      </c>
      <c r="C225" s="213"/>
      <c r="D225" s="214">
        <f>+D221+D223+1</f>
        <v>582141</v>
      </c>
      <c r="E225" s="214">
        <f>+E221+E223+1</f>
        <v>582141</v>
      </c>
      <c r="F225" s="214">
        <f>+E225-D225</f>
        <v>0</v>
      </c>
      <c r="G225" s="215"/>
      <c r="H225" s="221"/>
    </row>
    <row r="229" spans="1:8" ht="28.5" customHeight="1" x14ac:dyDescent="0.25">
      <c r="A229" s="438" t="s">
        <v>751</v>
      </c>
      <c r="B229" s="438"/>
      <c r="C229" s="438"/>
      <c r="D229" s="438"/>
      <c r="E229" s="438"/>
      <c r="F229" s="438"/>
      <c r="G229" s="438"/>
      <c r="H229" s="221"/>
    </row>
    <row r="230" spans="1:8" x14ac:dyDescent="0.2">
      <c r="A230" s="168"/>
      <c r="B230" s="168"/>
      <c r="C230" s="168"/>
      <c r="D230" s="168"/>
      <c r="E230" s="168"/>
      <c r="F230" s="168"/>
      <c r="G230" s="168"/>
      <c r="H230" s="221"/>
    </row>
    <row r="231" spans="1:8" x14ac:dyDescent="0.2">
      <c r="A231" s="439" t="s">
        <v>521</v>
      </c>
      <c r="B231" s="439"/>
      <c r="C231" s="439"/>
      <c r="D231" s="439"/>
      <c r="E231" s="439"/>
      <c r="F231" s="439"/>
      <c r="G231" s="439"/>
      <c r="H231" s="221"/>
    </row>
    <row r="232" spans="1:8" ht="13.5" thickBot="1" x14ac:dyDescent="0.25">
      <c r="A232" s="168"/>
      <c r="B232" s="168"/>
      <c r="C232" s="168"/>
      <c r="D232" s="168"/>
      <c r="E232" s="168"/>
      <c r="F232" s="168"/>
      <c r="G232" s="168"/>
      <c r="H232" s="221"/>
    </row>
    <row r="233" spans="1:8" ht="60.75" thickBot="1" x14ac:dyDescent="0.25">
      <c r="A233" s="199" t="s">
        <v>741</v>
      </c>
      <c r="B233" s="200" t="s">
        <v>523</v>
      </c>
      <c r="C233" s="200" t="s">
        <v>680</v>
      </c>
      <c r="D233" s="200" t="s">
        <v>681</v>
      </c>
      <c r="E233" s="200" t="s">
        <v>682</v>
      </c>
      <c r="F233" s="201" t="s">
        <v>683</v>
      </c>
      <c r="G233" s="202" t="s">
        <v>527</v>
      </c>
      <c r="H233" s="221"/>
    </row>
    <row r="234" spans="1:8" ht="192.75" thickBot="1" x14ac:dyDescent="0.25">
      <c r="A234" s="216" t="s">
        <v>698</v>
      </c>
      <c r="B234" s="217" t="s">
        <v>699</v>
      </c>
      <c r="C234" s="218" t="s">
        <v>572</v>
      </c>
      <c r="D234" s="219">
        <v>3074950</v>
      </c>
      <c r="E234" s="219">
        <v>3074950</v>
      </c>
      <c r="F234" s="219">
        <f>E234-D234</f>
        <v>0</v>
      </c>
      <c r="G234" s="220" t="s">
        <v>753</v>
      </c>
      <c r="H234" s="221"/>
    </row>
    <row r="238" spans="1:8" ht="30" customHeight="1" x14ac:dyDescent="0.25">
      <c r="A238" s="438" t="s">
        <v>696</v>
      </c>
      <c r="B238" s="438"/>
      <c r="C238" s="438"/>
      <c r="D238" s="438"/>
      <c r="E238" s="438"/>
      <c r="F238" s="438"/>
      <c r="G238" s="438"/>
      <c r="H238" s="221"/>
    </row>
    <row r="239" spans="1:8" x14ac:dyDescent="0.2">
      <c r="A239" s="168"/>
      <c r="B239" s="168"/>
      <c r="C239" s="168"/>
      <c r="D239" s="168"/>
      <c r="E239" s="168"/>
      <c r="F239" s="168"/>
      <c r="G239" s="168"/>
      <c r="H239" s="221"/>
    </row>
    <row r="240" spans="1:8" x14ac:dyDescent="0.2">
      <c r="A240" s="439" t="s">
        <v>521</v>
      </c>
      <c r="B240" s="439"/>
      <c r="C240" s="439"/>
      <c r="D240" s="439"/>
      <c r="E240" s="439"/>
      <c r="F240" s="439"/>
      <c r="G240" s="439"/>
      <c r="H240" s="221"/>
    </row>
    <row r="241" spans="1:8" ht="13.5" thickBot="1" x14ac:dyDescent="0.25">
      <c r="A241" s="168"/>
      <c r="B241" s="168"/>
      <c r="C241" s="168"/>
      <c r="D241" s="168"/>
      <c r="E241" s="168"/>
      <c r="F241" s="168"/>
      <c r="G241" s="168"/>
      <c r="H241" s="221"/>
    </row>
    <row r="242" spans="1:8" ht="60.75" thickBot="1" x14ac:dyDescent="0.25">
      <c r="A242" s="199" t="s">
        <v>697</v>
      </c>
      <c r="B242" s="200" t="s">
        <v>523</v>
      </c>
      <c r="C242" s="200" t="s">
        <v>680</v>
      </c>
      <c r="D242" s="200" t="s">
        <v>681</v>
      </c>
      <c r="E242" s="200" t="s">
        <v>682</v>
      </c>
      <c r="F242" s="201" t="s">
        <v>683</v>
      </c>
      <c r="G242" s="202" t="s">
        <v>527</v>
      </c>
      <c r="H242" s="221"/>
    </row>
    <row r="243" spans="1:8" ht="192.75" thickBot="1" x14ac:dyDescent="0.25">
      <c r="A243" s="216" t="s">
        <v>698</v>
      </c>
      <c r="B243" s="217" t="s">
        <v>699</v>
      </c>
      <c r="C243" s="218" t="s">
        <v>572</v>
      </c>
      <c r="D243" s="219">
        <v>2619280</v>
      </c>
      <c r="E243" s="219">
        <f>1672021-124418+5711+81+83601+105845+876439</f>
        <v>2619280</v>
      </c>
      <c r="F243" s="219">
        <f>E243-D243</f>
        <v>0</v>
      </c>
      <c r="G243" s="220" t="s">
        <v>700</v>
      </c>
      <c r="H243" s="221"/>
    </row>
  </sheetData>
  <mergeCells count="9">
    <mergeCell ref="A229:G229"/>
    <mergeCell ref="A231:G231"/>
    <mergeCell ref="A238:G238"/>
    <mergeCell ref="A240:G240"/>
    <mergeCell ref="A1:J30"/>
    <mergeCell ref="A192:G192"/>
    <mergeCell ref="A194:G194"/>
    <mergeCell ref="A210:G210"/>
    <mergeCell ref="A212:G2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22baa3bd-a2fa-4ea9-9ebb-3a9c6a55952b"/>
    <ds:schemaRef ds:uri="d8745bc5-821e-4205-946a-621c2da728c8"/>
    <ds:schemaRef ds:uri="http://www.w3.org/XML/1998/namespace"/>
    <ds:schemaRef ds:uri="http://purl.org/dc/dcmityp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Kristina Roža Pamić</cp:lastModifiedBy>
  <cp:lastPrinted>2018-04-25T06:49:36Z</cp:lastPrinted>
  <dcterms:created xsi:type="dcterms:W3CDTF">2008-10-17T11:51:54Z</dcterms:created>
  <dcterms:modified xsi:type="dcterms:W3CDTF">2023-02-20T15:47:23Z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