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aveExternalLinkValues="0" codeName="ThisWorkbook" defaultThemeVersion="124226"/>
  <mc:AlternateContent xmlns:mc="http://schemas.openxmlformats.org/markup-compatibility/2006">
    <mc:Choice Requires="x15">
      <x15ac:absPath xmlns:x15ac="http://schemas.microsoft.com/office/spreadsheetml/2010/11/ac" url="C:\Users\esisovic\Desktop\18 02 2022\OBJAVA 25 2\finali za objavu\"/>
    </mc:Choice>
  </mc:AlternateContent>
  <xr:revisionPtr revIDLastSave="0" documentId="8_{FF7E58F6-505B-42BD-95AE-4D77C949D0C3}" xr6:coauthVersionLast="36" xr6:coauthVersionMax="36" xr10:uidLastSave="{00000000-0000-0000-0000-000000000000}"/>
  <bookViews>
    <workbookView xWindow="0" yWindow="0" windowWidth="28800" windowHeight="12228"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E94" i="24" l="1"/>
  <c r="E88" i="24"/>
  <c r="D88" i="24"/>
  <c r="D205" i="24" l="1"/>
  <c r="E205" i="24" s="1"/>
  <c r="E201" i="24"/>
  <c r="E199" i="24"/>
  <c r="E197" i="24"/>
  <c r="E101" i="24" l="1"/>
  <c r="E99" i="24"/>
  <c r="E97" i="24"/>
  <c r="E96" i="24"/>
  <c r="E95" i="24"/>
  <c r="E93" i="24"/>
  <c r="E92" i="24"/>
  <c r="E91" i="24"/>
  <c r="D87" i="24"/>
  <c r="D68" i="24"/>
  <c r="E75" i="24"/>
  <c r="E74" i="24"/>
  <c r="D73" i="24"/>
  <c r="E73" i="24" s="1"/>
  <c r="E71" i="24"/>
  <c r="D71" i="24"/>
  <c r="E70" i="24"/>
  <c r="E68" i="24" s="1"/>
  <c r="D70" i="24"/>
  <c r="D63" i="24"/>
  <c r="E66" i="24"/>
  <c r="E63" i="24" s="1"/>
  <c r="E65" i="24"/>
  <c r="E64" i="24"/>
  <c r="E61" i="24"/>
  <c r="D50" i="24"/>
  <c r="E52" i="24"/>
  <c r="E50" i="24" s="1"/>
  <c r="E46" i="24"/>
  <c r="E45" i="24"/>
  <c r="E87" i="24" l="1"/>
  <c r="E86" i="24" s="1"/>
  <c r="D86" i="24"/>
  <c r="E242" i="24" l="1"/>
  <c r="F242" i="24" s="1"/>
  <c r="E109" i="24" l="1"/>
  <c r="E234" i="24" l="1"/>
  <c r="F234" i="24" s="1"/>
  <c r="E224" i="24"/>
  <c r="F224" i="24" s="1"/>
  <c r="D222" i="24"/>
  <c r="D226" i="24" s="1"/>
  <c r="E220" i="24"/>
  <c r="E222" i="24" s="1"/>
  <c r="E226" i="24" s="1"/>
  <c r="F218" i="24"/>
  <c r="F216" i="24"/>
  <c r="F205" i="24"/>
  <c r="D203" i="24"/>
  <c r="D207" i="24" s="1"/>
  <c r="F201" i="24"/>
  <c r="F199" i="24"/>
  <c r="F197" i="24"/>
  <c r="E203" i="24"/>
  <c r="E207" i="24" s="1"/>
  <c r="E187" i="24"/>
  <c r="F187" i="24" s="1"/>
  <c r="D183" i="24"/>
  <c r="F179" i="24"/>
  <c r="E177" i="24"/>
  <c r="E175" i="24"/>
  <c r="F175" i="24" s="1"/>
  <c r="E174" i="24"/>
  <c r="F174" i="24" s="1"/>
  <c r="E173" i="24"/>
  <c r="F173" i="24" s="1"/>
  <c r="F172" i="24"/>
  <c r="E171" i="24"/>
  <c r="F171" i="24" s="1"/>
  <c r="F170" i="24"/>
  <c r="E170" i="24"/>
  <c r="F169" i="24"/>
  <c r="D168" i="24"/>
  <c r="E166" i="24"/>
  <c r="F166" i="24" s="1"/>
  <c r="E165" i="24"/>
  <c r="E164" i="24" s="1"/>
  <c r="F164" i="24" s="1"/>
  <c r="D164" i="24"/>
  <c r="D181" i="24" s="1"/>
  <c r="F154" i="24"/>
  <c r="E154" i="24"/>
  <c r="E152" i="24"/>
  <c r="F152" i="24" s="1"/>
  <c r="D152" i="24"/>
  <c r="E151" i="24"/>
  <c r="F151" i="24" s="1"/>
  <c r="E150" i="24"/>
  <c r="F150" i="24" s="1"/>
  <c r="E149" i="24"/>
  <c r="F149" i="24" s="1"/>
  <c r="E148" i="24"/>
  <c r="D148" i="24"/>
  <c r="E147" i="24"/>
  <c r="F147" i="24" s="1"/>
  <c r="F146" i="24"/>
  <c r="E143" i="24"/>
  <c r="E140" i="24" s="1"/>
  <c r="F140" i="24" s="1"/>
  <c r="E142" i="24"/>
  <c r="F142" i="24" s="1"/>
  <c r="F141" i="24"/>
  <c r="D140" i="24"/>
  <c r="E138" i="24"/>
  <c r="F138" i="24" s="1"/>
  <c r="E136" i="24"/>
  <c r="E133" i="24"/>
  <c r="F133" i="24" s="1"/>
  <c r="F131" i="24"/>
  <c r="E130" i="24"/>
  <c r="F130" i="24" s="1"/>
  <c r="E129" i="24"/>
  <c r="F129" i="24" s="1"/>
  <c r="E128" i="24"/>
  <c r="F128" i="24" s="1"/>
  <c r="D127" i="24"/>
  <c r="E125" i="24"/>
  <c r="F125" i="24" s="1"/>
  <c r="F124" i="24"/>
  <c r="E123" i="24"/>
  <c r="F123" i="24" s="1"/>
  <c r="F122" i="24"/>
  <c r="E122" i="24"/>
  <c r="E121" i="24"/>
  <c r="F121" i="24" s="1"/>
  <c r="D120" i="24"/>
  <c r="F109" i="24"/>
  <c r="F101" i="24"/>
  <c r="F99" i="24"/>
  <c r="F97" i="24"/>
  <c r="F96" i="24"/>
  <c r="F95" i="24"/>
  <c r="F94" i="24"/>
  <c r="F93" i="24"/>
  <c r="F92" i="24"/>
  <c r="F91" i="24"/>
  <c r="D90" i="24"/>
  <c r="D105" i="24" s="1"/>
  <c r="F88" i="24"/>
  <c r="E77" i="24"/>
  <c r="F77" i="24" s="1"/>
  <c r="F75" i="24"/>
  <c r="F74" i="24"/>
  <c r="F73" i="24"/>
  <c r="F72" i="24"/>
  <c r="F71" i="24"/>
  <c r="F70" i="24"/>
  <c r="F69" i="24"/>
  <c r="F66" i="24"/>
  <c r="F65" i="24"/>
  <c r="D78" i="24"/>
  <c r="F61" i="24"/>
  <c r="F59" i="24"/>
  <c r="E56" i="24"/>
  <c r="F56" i="24" s="1"/>
  <c r="F54" i="24"/>
  <c r="F53" i="24"/>
  <c r="F52" i="24"/>
  <c r="F51" i="24"/>
  <c r="F48" i="24"/>
  <c r="F47" i="24"/>
  <c r="F46" i="24"/>
  <c r="F45" i="24"/>
  <c r="F44" i="24"/>
  <c r="E43" i="24"/>
  <c r="D43" i="24"/>
  <c r="F143" i="24" l="1"/>
  <c r="F165" i="24"/>
  <c r="D134" i="24"/>
  <c r="D145" i="24"/>
  <c r="E168" i="24"/>
  <c r="F168" i="24" s="1"/>
  <c r="F220" i="24"/>
  <c r="D155" i="24"/>
  <c r="E145" i="24"/>
  <c r="E155" i="24" s="1"/>
  <c r="F155" i="24" s="1"/>
  <c r="D185" i="24"/>
  <c r="D189" i="24" s="1"/>
  <c r="E181" i="24"/>
  <c r="F50" i="24"/>
  <c r="D57" i="24"/>
  <c r="E57" i="24"/>
  <c r="E103" i="24"/>
  <c r="F87" i="24"/>
  <c r="F226" i="24"/>
  <c r="F222" i="24"/>
  <c r="F203" i="24"/>
  <c r="F207" i="24"/>
  <c r="F63" i="24"/>
  <c r="F145" i="24"/>
  <c r="F181" i="24"/>
  <c r="E90" i="24"/>
  <c r="F43" i="24"/>
  <c r="F68" i="24"/>
  <c r="E120" i="24"/>
  <c r="F64" i="24"/>
  <c r="E183" i="24"/>
  <c r="F183" i="24" s="1"/>
  <c r="D103" i="24"/>
  <c r="D107" i="24" s="1"/>
  <c r="D111" i="24" s="1"/>
  <c r="F136" i="24"/>
  <c r="E127" i="24"/>
  <c r="F127" i="24" s="1"/>
  <c r="F177" i="24"/>
  <c r="F148" i="24"/>
  <c r="E185" i="24" l="1"/>
  <c r="F57" i="24"/>
  <c r="F90" i="24"/>
  <c r="E105" i="24"/>
  <c r="F105" i="24" s="1"/>
  <c r="F86" i="24"/>
  <c r="E189" i="24"/>
  <c r="F189" i="24" s="1"/>
  <c r="F185" i="24"/>
  <c r="F103" i="24"/>
  <c r="F120" i="24"/>
  <c r="E134" i="24"/>
  <c r="F134" i="24" s="1"/>
  <c r="E78" i="24"/>
  <c r="F78" i="24" s="1"/>
  <c r="E107" i="24" l="1"/>
  <c r="E111" i="24" s="1"/>
  <c r="F111" i="24" s="1"/>
  <c r="F107" i="24" l="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T39" i="22"/>
  <c r="T59" i="22" s="1"/>
  <c r="S39" i="22"/>
  <c r="S59" i="22" s="1"/>
  <c r="L39" i="22"/>
  <c r="L59" i="22" s="1"/>
  <c r="K39" i="22"/>
  <c r="K59" i="22" s="1"/>
  <c r="W38" i="22"/>
  <c r="Y38" i="22" s="1"/>
  <c r="W37" i="22"/>
  <c r="Y37"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V36" i="22" s="1"/>
  <c r="V39" i="22" s="1"/>
  <c r="V59" i="22" s="1"/>
  <c r="U10" i="22"/>
  <c r="U30" i="22" s="1"/>
  <c r="U36" i="22" s="1"/>
  <c r="U39" i="22" s="1"/>
  <c r="U59" i="22" s="1"/>
  <c r="T10" i="22"/>
  <c r="T30" i="22" s="1"/>
  <c r="T36" i="22" s="1"/>
  <c r="S10" i="22"/>
  <c r="S30" i="22" s="1"/>
  <c r="S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K10" i="22"/>
  <c r="K30" i="22" s="1"/>
  <c r="K36" i="22" s="1"/>
  <c r="J10" i="22"/>
  <c r="J30" i="22" s="1"/>
  <c r="J36" i="22" s="1"/>
  <c r="J39" i="22" s="1"/>
  <c r="J59" i="22" s="1"/>
  <c r="I10" i="22"/>
  <c r="I30" i="22" s="1"/>
  <c r="I36" i="22" s="1"/>
  <c r="I39" i="22" s="1"/>
  <c r="I59" i="22" s="1"/>
  <c r="H10" i="22"/>
  <c r="H30" i="22" s="1"/>
  <c r="H36" i="22" s="1"/>
  <c r="H39" i="22" s="1"/>
  <c r="H59" i="22" s="1"/>
  <c r="W9" i="22"/>
  <c r="Y9" i="22" s="1"/>
  <c r="W8" i="22"/>
  <c r="Y8" i="22" s="1"/>
  <c r="W7" i="22"/>
  <c r="H13" i="21"/>
  <c r="H20" i="21" s="1"/>
  <c r="H21" i="21" s="1"/>
  <c r="I97" i="19"/>
  <c r="H97" i="19"/>
  <c r="I90" i="19"/>
  <c r="H90" i="19"/>
  <c r="I117" i="18"/>
  <c r="H117" i="18"/>
  <c r="I105" i="18"/>
  <c r="H105" i="18"/>
  <c r="I98" i="18"/>
  <c r="H98" i="18"/>
  <c r="I94" i="18"/>
  <c r="H94" i="18"/>
  <c r="I91" i="18"/>
  <c r="H91" i="18"/>
  <c r="I85" i="18"/>
  <c r="H85" i="18"/>
  <c r="H78" i="18"/>
  <c r="W36" i="22" l="1"/>
  <c r="Y63" i="22"/>
  <c r="Y61" i="22"/>
  <c r="Y62" i="22" s="1"/>
  <c r="W39" i="22"/>
  <c r="W59" i="22" s="1"/>
  <c r="Y34" i="22"/>
  <c r="H107" i="19"/>
  <c r="I107" i="19"/>
  <c r="W61" i="22"/>
  <c r="W62" i="22" s="1"/>
  <c r="W32" i="22"/>
  <c r="W33" i="22" s="1"/>
  <c r="W10" i="22"/>
  <c r="W30" i="22" s="1"/>
  <c r="W63" i="22"/>
  <c r="W34" i="22"/>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20" i="21"/>
  <c r="I21" i="21" s="1"/>
  <c r="I51" i="21" s="1"/>
  <c r="I44" i="18"/>
  <c r="I59" i="19"/>
  <c r="H9" i="18"/>
  <c r="I75" i="18"/>
  <c r="I133" i="18" s="1"/>
  <c r="I13" i="19"/>
  <c r="I60" i="19" s="1"/>
  <c r="H55" i="20"/>
  <c r="H36" i="21"/>
  <c r="H49" i="21"/>
  <c r="I9" i="18"/>
  <c r="H44" i="18"/>
  <c r="I24" i="20"/>
  <c r="I27" i="20" s="1"/>
  <c r="I42" i="20"/>
  <c r="I55" i="20"/>
  <c r="I36" i="21"/>
  <c r="I49" i="21"/>
  <c r="H24" i="20"/>
  <c r="H27" i="20" s="1"/>
  <c r="H42" i="20"/>
  <c r="I57" i="20" l="1"/>
  <c r="I59" i="20" s="1"/>
  <c r="I72" i="18"/>
  <c r="H61" i="19"/>
  <c r="H67" i="19" s="1"/>
  <c r="H62" i="19"/>
  <c r="I62" i="19"/>
  <c r="I61" i="19"/>
  <c r="I66" i="19" s="1"/>
  <c r="H63" i="19"/>
  <c r="I63" i="19"/>
  <c r="H53" i="21"/>
  <c r="H51" i="21"/>
  <c r="I53" i="21"/>
  <c r="H57" i="20"/>
  <c r="H59" i="20" s="1"/>
  <c r="H72" i="18"/>
  <c r="H65" i="19"/>
  <c r="H88" i="19" s="1"/>
  <c r="H108" i="19" s="1"/>
  <c r="H66" i="19"/>
  <c r="H89" i="19"/>
  <c r="I89" i="19"/>
  <c r="I67" i="19" l="1"/>
  <c r="I65" i="19"/>
  <c r="I88" i="19" s="1"/>
  <c r="I108" i="19" s="1"/>
</calcChain>
</file>

<file path=xl/sharedStrings.xml><?xml version="1.0" encoding="utf-8"?>
<sst xmlns="http://schemas.openxmlformats.org/spreadsheetml/2006/main" count="965" uniqueCount="763">
  <si>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</si>
  <si>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</si>
  <si>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</si>
  <si>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</si>
  <si>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</si>
  <si>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</si>
  <si>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</si>
  <si>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</si>
  <si>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</si>
  <si>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</si>
  <si>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</si>
  <si>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</si>
  <si>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</si>
  <si>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</si>
  <si>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</si>
  <si>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</si>
  <si>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</si>
  <si>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</si>
  <si>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</si>
  <si>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</si>
  <si>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</si>
  <si>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</si>
  <si>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</si>
  <si>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</si>
  <si>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</si>
  <si>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</si>
  <si>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</si>
  <si>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</si>
  <si>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</si>
  <si>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</si>
  <si>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</si>
  <si>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</si>
  <si>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</si>
  <si>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</si>
  <si>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</si>
  <si>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</si>
  <si>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</si>
  <si>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</si>
  <si>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</si>
  <si>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</si>
  <si>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</si>
  <si>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</si>
  <si>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</si>
  <si>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</si>
  <si>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</si>
  <si>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</si>
  <si>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</si>
  <si>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</si>
  <si>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</si>
  <si>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</si>
  <si>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</si>
  <si>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</si>
  <si>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</si>
  <si>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</si>
  <si>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</si>
  <si>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</si>
  <si>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</si>
  <si>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</si>
  <si>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</si>
  <si>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</si>
  <si>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</si>
  <si>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</si>
  <si>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</si>
  <si>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</si>
  <si>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</si>
  <si>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</si>
  <si>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</si>
  <si>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</si>
  <si>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</si>
  <si>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</si>
  <si>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</si>
  <si>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</si>
  <si>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</si>
  <si>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</si>
  <si>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</si>
  <si>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</si>
  <si>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</si>
  <si>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</si>
  <si>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</si>
  <si>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</si>
  <si>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</si>
  <si>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</si>
  <si>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</si>
  <si>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</si>
  <si>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</si>
  <si>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</si>
  <si>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</si>
  <si>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</si>
  <si>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</si>
  <si>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</si>
  <si>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</si>
  <si>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</si>
  <si>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</si>
  <si>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</si>
  <si>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</si>
  <si>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</si>
  <si>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</si>
  <si>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</si>
  <si>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</si>
  <si>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</si>
  <si>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</si>
  <si>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</si>
  <si>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</si>
  <si>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</si>
  <si>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</si>
  <si>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</si>
  <si>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</si>
  <si>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</si>
  <si>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</si>
  <si>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</si>
  <si>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</si>
  <si>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</si>
  <si>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</si>
  <si>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</si>
  <si>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</si>
  <si>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</si>
  <si>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</si>
  <si>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</si>
  <si>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</si>
  <si>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</si>
  <si>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</si>
  <si>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</si>
  <si>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</si>
  <si>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</si>
  <si>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</si>
  <si>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</si>
  <si>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</si>
  <si>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</si>
  <si>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</si>
  <si>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</si>
  <si>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</si>
  <si>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</si>
  <si>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</si>
  <si>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</si>
  <si>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</si>
  <si>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</si>
  <si>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</si>
  <si>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</si>
  <si>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</si>
  <si>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</si>
  <si>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</si>
  <si>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</si>
  <si>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</si>
  <si>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</si>
  <si>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</si>
  <si>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</si>
  <si>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</si>
  <si>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</si>
  <si>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</si>
  <si>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</si>
  <si>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</si>
  <si>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</si>
  <si>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</si>
  <si>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</si>
  <si>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</si>
  <si>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</si>
  <si>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</si>
  <si>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</si>
  <si>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</si>
  <si>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</si>
  <si>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</si>
  <si>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</si>
  <si>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</si>
  <si>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</si>
  <si>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</si>
  <si>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</si>
  <si>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</si>
  <si>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</si>
  <si>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</si>
  <si>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</si>
  <si>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</si>
  <si>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</si>
  <si>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</si>
  <si>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</si>
  <si>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</si>
  <si>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</si>
  <si>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</si>
  <si>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</si>
  <si>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</si>
  <si>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</si>
  <si>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</si>
  <si>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</si>
  <si>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</si>
  <si>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</si>
  <si>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</si>
  <si>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</si>
  <si>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</si>
  <si>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</si>
  <si>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</si>
  <si>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</si>
  <si>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</si>
  <si>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</si>
  <si>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</si>
  <si>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</si>
  <si>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</si>
  <si>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</si>
  <si>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</si>
  <si>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</si>
  <si>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</si>
  <si>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</si>
  <si>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</si>
  <si>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</si>
  <si>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</si>
  <si>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</si>
  <si>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</si>
  <si>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</si>
  <si>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</si>
  <si>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</si>
  <si>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</si>
  <si>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</si>
  <si>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</si>
  <si>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</si>
  <si>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</si>
  <si>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</si>
  <si>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</si>
  <si>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</si>
  <si>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</si>
  <si>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</si>
  <si>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</si>
  <si>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</si>
  <si>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</si>
  <si>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</si>
  <si>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</si>
  <si>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</si>
  <si>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</si>
  <si>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</si>
  <si>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</si>
  <si>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</si>
  <si>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</si>
  <si>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</si>
  <si>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</si>
  <si>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</si>
  <si>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</si>
  <si>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</si>
  <si>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</si>
  <si>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</si>
  <si>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</si>
  <si>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</si>
  <si>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</si>
  <si>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</si>
  <si>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</si>
  <si>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</si>
  <si>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</si>
  <si>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</si>
  <si>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</si>
  <si>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</si>
  <si>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</si>
  <si>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</si>
  <si>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</si>
  <si>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</si>
  <si>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</si>
  <si>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</si>
  <si>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</si>
  <si>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</si>
  <si>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</si>
  <si>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</si>
  <si>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</si>
  <si>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</si>
  <si>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</si>
  <si>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</si>
  <si>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</si>
  <si>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</si>
  <si>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</si>
  <si>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</si>
  <si>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</si>
  <si>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</si>
  <si>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</si>
  <si>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</si>
  <si>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</si>
  <si>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</si>
  <si>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</si>
  <si>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</si>
  <si>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</si>
  <si>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</si>
  <si>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</si>
  <si>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</si>
  <si>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</si>
  <si>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</si>
  <si>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</si>
  <si>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</si>
  <si>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</si>
  <si>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</si>
  <si>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</si>
  <si>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</si>
  <si>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</si>
  <si>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</si>
  <si>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</si>
  <si>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</si>
  <si>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</si>
  <si>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</si>
  <si>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</si>
  <si>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</si>
  <si>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</si>
  <si>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</si>
  <si>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</si>
  <si>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</si>
  <si>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</si>
  <si>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</si>
  <si>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</si>
  <si>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</si>
  <si>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</si>
  <si>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</si>
  <si>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</si>
  <si>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</si>
  <si>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</si>
  <si>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</si>
  <si>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</si>
  <si>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</si>
  <si>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</si>
  <si>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</si>
  <si>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</si>
  <si>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</si>
  <si>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</si>
  <si>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</si>
  <si>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</si>
  <si>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</si>
  <si>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</si>
  <si>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</si>
  <si>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</si>
  <si>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</si>
  <si>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</si>
  <si>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</si>
  <si>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</si>
  <si>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</si>
  <si>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</si>
  <si>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</si>
  <si>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</si>
  <si>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</si>
  <si>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</si>
  <si>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</si>
  <si>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</si>
  <si>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</si>
  <si>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</si>
  <si>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</si>
  <si>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</si>
  <si>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</si>
  <si>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</si>
  <si>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</si>
  <si>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</si>
  <si>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</si>
  <si>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</si>
  <si>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</si>
  <si>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</si>
  <si>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</si>
  <si>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</si>
  <si>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</si>
  <si>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</si>
  <si>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</si>
  <si>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</si>
  <si>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</si>
  <si>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</si>
  <si>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</si>
  <si>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</si>
  <si>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</si>
  <si>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</si>
  <si>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</si>
  <si>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</si>
  <si>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</si>
  <si>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</si>
  <si>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</si>
  <si>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</si>
  <si>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</si>
  <si>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</si>
  <si>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</si>
  <si>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</si>
  <si>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</si>
  <si>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</si>
  <si>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</si>
  <si>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</si>
  <si>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</si>
  <si>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</si>
  <si>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</si>
  <si>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</si>
  <si>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</si>
  <si>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</si>
  <si>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</si>
  <si>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</si>
  <si>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</si>
  <si>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</si>
  <si>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</si>
  <si>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</si>
  <si>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</si>
  <si>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</si>
  <si>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</si>
  <si>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</si>
  <si>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</si>
  <si>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</si>
  <si>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</si>
  <si>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</si>
  <si>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</si>
  <si>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</si>
  <si>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</si>
  <si>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</si>
  <si>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</si>
  <si>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</si>
  <si>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</si>
  <si>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</si>
  <si>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</si>
  <si>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</si>
  <si>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</si>
  <si>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r>
      <rPr>
        <b/>
        <sz val="9"/>
        <color rgb="FF333399"/>
        <rFont val="Arial"/>
        <family val="2"/>
        <charset val="238"/>
      </rPr>
      <t xml:space="preserve">I OPERATING INCOME </t>
    </r>
    <r>
      <rPr>
        <sz val="9"/>
        <color rgb="FF333399"/>
        <rFont val="Arial"/>
        <family val="2"/>
        <charset val="238"/>
      </rPr>
      <t>(ADP 128 to 132)</t>
    </r>
  </si>
  <si>
    <r>
      <rPr>
        <b/>
        <sz val="9"/>
        <color rgb="FF333399"/>
        <rFont val="Arial"/>
        <family val="2"/>
        <charset val="238"/>
      </rPr>
      <t xml:space="preserve">II OPERATING EXPENSES </t>
    </r>
    <r>
      <rPr>
        <sz val="9"/>
        <color rgb="FF333399"/>
        <rFont val="Arial"/>
        <family val="2"/>
        <charset val="238"/>
      </rPr>
      <t>(ADP 134+135+139+143+144+145+148+155)</t>
    </r>
  </si>
  <si>
    <t xml:space="preserve">    2 Material costs (ADP 136 to 138)</t>
  </si>
  <si>
    <t xml:space="preserve">   3 Staff costs (ADP 140 to 142)</t>
  </si>
  <si>
    <t xml:space="preserve">   7 Provisions (ADP 149 to 155)</t>
  </si>
  <si>
    <r>
      <rPr>
        <b/>
        <sz val="9"/>
        <color rgb="FF333399"/>
        <rFont val="Arial"/>
        <family val="2"/>
        <charset val="238"/>
      </rPr>
      <t xml:space="preserve">III FINANCIAL INCOME </t>
    </r>
    <r>
      <rPr>
        <sz val="9"/>
        <color rgb="FF333399"/>
        <rFont val="Arial"/>
        <family val="2"/>
        <charset val="238"/>
      </rPr>
      <t>(ADP 157 to 166)</t>
    </r>
  </si>
  <si>
    <r>
      <rPr>
        <b/>
        <sz val="9"/>
        <color rgb="FF333399"/>
        <rFont val="Arial"/>
        <family val="2"/>
        <charset val="238"/>
      </rPr>
      <t xml:space="preserve">IV FINANCIAL EXPENDITURE </t>
    </r>
    <r>
      <rPr>
        <sz val="9"/>
        <color rgb="FF333399"/>
        <rFont val="Arial"/>
        <family val="2"/>
        <charset val="238"/>
      </rPr>
      <t>(ADP 168 to 174)</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</si>
  <si>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</si>
  <si>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</si>
  <si>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</si>
  <si>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</si>
  <si>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</si>
  <si>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</si>
  <si>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</si>
  <si>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</si>
  <si>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333399"/>
        <rFont val="Arial"/>
        <family val="2"/>
        <charset val="238"/>
      </rPr>
      <t>XIV PRE-TAX PROFIT OR LOSS OF DISCONTINUED OPERATIONS</t>
    </r>
    <r>
      <rPr>
        <sz val="9"/>
        <color rgb="FF333399"/>
        <rFont val="Arial"/>
        <family val="2"/>
        <charset val="238"/>
      </rPr>
      <t xml:space="preserve">  (ADP 189-190)</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</si>
  <si>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</si>
  <si>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</si>
  <si>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</si>
  <si>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</si>
  <si>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</si>
  <si>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</si>
  <si>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</si>
  <si>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XIX PROFIT OR LOSS FOR THE PERIOD </t>
    </r>
    <r>
      <rPr>
        <sz val="9"/>
        <color rgb="FF000080"/>
        <rFont val="Arial"/>
        <family val="2"/>
        <charset val="238"/>
      </rPr>
      <t>(ADP 202+203)</t>
    </r>
  </si>
  <si>
    <t xml:space="preserve">II OTHER COMPREHENSIVE INCOME/LOSS BEFORE TAX
    (ADP 206+ 213)   </t>
  </si>
  <si>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</si>
  <si>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</si>
  <si>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</si>
  <si>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</si>
  <si>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</si>
  <si>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</si>
  <si>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</si>
  <si>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</si>
  <si>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</si>
  <si>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</si>
  <si>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</si>
  <si>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</si>
  <si>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</si>
  <si>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</si>
  <si>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</si>
  <si>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IV Items that may be reclassified to profit or loss (ADP 214 to 221)</t>
  </si>
  <si>
    <t>1 Attributable to owners of the parent</t>
  </si>
  <si>
    <t>2 Attributable to minority (non-controlling) interest</t>
  </si>
  <si>
    <t>III Items that will not be reclassified to profit or loss (ADP207 to 211)</t>
  </si>
  <si>
    <t>V NET OTHER COMPREHENSIVE INCOME OR LOSS (ADP 206+213- 212 - 222)</t>
  </si>
  <si>
    <t>VI COMPREHENSIVE INCOME OR LOSS FOR THE PERIOD (ADP 204+223)</t>
  </si>
  <si>
    <t>VI COMPREHENSIVE INCOME OR LOSS FOR THE PERIOD (ADP 225+226)</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</si>
  <si>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</si>
  <si>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</si>
  <si>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</si>
  <si>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</si>
  <si>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</si>
  <si>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</si>
  <si>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</si>
  <si>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</si>
  <si>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</si>
  <si>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</si>
  <si>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</si>
  <si>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</si>
  <si>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</si>
  <si>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</si>
  <si>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</si>
  <si>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</si>
  <si>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</si>
  <si>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</si>
  <si>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</si>
  <si>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</si>
  <si>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</si>
  <si>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</si>
  <si>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</si>
  <si>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</si>
  <si>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</si>
  <si>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</si>
  <si>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</si>
  <si>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</si>
  <si>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</si>
  <si>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</si>
  <si>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</si>
  <si>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</si>
  <si>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</si>
  <si>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</si>
  <si>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</si>
  <si>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</si>
  <si>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</si>
  <si>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</si>
  <si>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</si>
  <si>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</si>
  <si>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</si>
  <si>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</si>
  <si>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</si>
  <si>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</si>
  <si>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</si>
  <si>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</si>
  <si>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</si>
  <si>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</si>
  <si>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</si>
  <si>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</si>
  <si>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</si>
  <si>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Summary of adjustments of GFI-POD balance sheet and unconsolidated balance sheet from Audited report for 2021</t>
  </si>
  <si>
    <t>COMPANY</t>
  </si>
  <si>
    <t>GFI-POD BALANCE SHEET
as at 31 December 2021
(in thousands of HRK)</t>
  </si>
  <si>
    <t>GFI-POD
ADP code</t>
  </si>
  <si>
    <t>AUDITED REPORT
Note</t>
  </si>
  <si>
    <t>Reclassified
GFI-POD</t>
  </si>
  <si>
    <t xml:space="preserve">Difference </t>
  </si>
  <si>
    <t>Explanation</t>
  </si>
  <si>
    <t>NON-CURRENT ASSETS (ADP 003+010+020+031+036)</t>
  </si>
  <si>
    <t>002</t>
  </si>
  <si>
    <t>14+15+16+17+part of 18+20+part of 21+part of 23+25+part of 30</t>
  </si>
  <si>
    <t xml:space="preserve">  I. Intangible assets</t>
  </si>
  <si>
    <t>003</t>
  </si>
  <si>
    <t xml:space="preserve">  II. Tangible assets</t>
  </si>
  <si>
    <t>010</t>
  </si>
  <si>
    <t>14+15+part of 30</t>
  </si>
  <si>
    <t xml:space="preserve">  III. Non-current financial assets</t>
  </si>
  <si>
    <t>020</t>
  </si>
  <si>
    <t>17+part of 18+20+part of 21</t>
  </si>
  <si>
    <t>GFI-POD item "Financial assets" (ADP 020; HRK 1,017,453 thous.) is in Audited report presented under items "Investment in subsidiaries" (Note 17 in comparable amount of  941,804 thous.), "Investment in associated entity" (Note 18 in comparable amount of  HRK 70,112 thous. (presented in balance sheet as a separate line)), Financial assets" (Note 20 in comparable amount of HRK 359 thous.) and in the non-current part of item "Loans and deposits" (Note 21 in comparable amount of HRK 5,178 thous.).</t>
  </si>
  <si>
    <t xml:space="preserve">  IV. Trade receivables</t>
  </si>
  <si>
    <t>031</t>
  </si>
  <si>
    <t>Part of 23</t>
  </si>
  <si>
    <t xml:space="preserve">  V. Deferred tax assets</t>
  </si>
  <si>
    <t>036</t>
  </si>
  <si>
    <t>25</t>
  </si>
  <si>
    <t>CURRENT ASSETS (ADP 038+046+053+063)</t>
  </si>
  <si>
    <t>037</t>
  </si>
  <si>
    <t>Part of 21+22+part of 23+26</t>
  </si>
  <si>
    <t>Due to a different presentation, but for the purpose of comparability of GFI-POD and Audited report it is necessary to jointly view GFI-POD items "Current assets" (ADP 037; HRK 583,233 thous.) and "Prepayments and accrued income" (ADP 064; HRK 46,703 thous.) in relation to item "Current assets" of Audited report (HRK 629,936 thous.).</t>
  </si>
  <si>
    <t xml:space="preserve">  I. Inventories</t>
  </si>
  <si>
    <t>038</t>
  </si>
  <si>
    <t>22</t>
  </si>
  <si>
    <t xml:space="preserve">  II. Receivables</t>
  </si>
  <si>
    <t>046</t>
  </si>
  <si>
    <t xml:space="preserve">  III. Current financial assets</t>
  </si>
  <si>
    <t>053</t>
  </si>
  <si>
    <t>Part of 21</t>
  </si>
  <si>
    <t>GFI-POD item "Financial assets" (ADP 053; HRK 444 thous.) is in Audited report presented under item "Loans and deposits" - current part (Note 21 in comparable amount of HRK 444 thous.).</t>
  </si>
  <si>
    <t xml:space="preserve">  IV. Cash and cash equivalents</t>
  </si>
  <si>
    <t>063</t>
  </si>
  <si>
    <t>26</t>
  </si>
  <si>
    <t>PREPAYMENTS AND ACCRUED INCOME</t>
  </si>
  <si>
    <t>064</t>
  </si>
  <si>
    <t>TOTAL ASSETS</t>
  </si>
  <si>
    <t>065</t>
  </si>
  <si>
    <t>CAPITAL AND RESERVES</t>
  </si>
  <si>
    <t>067</t>
  </si>
  <si>
    <t>27+28</t>
  </si>
  <si>
    <t>GFI-POD item "Capital and reserves" (ADP 067; HRK 2,619,280 thous.) is in Audited report presented under item "Share capital" (Notes 27 and 28 in comparable amount of HRK 2,619,280 thous.).</t>
  </si>
  <si>
    <t>PROVISIONS</t>
  </si>
  <si>
    <t>090</t>
  </si>
  <si>
    <t>Part of 32+part of 31</t>
  </si>
  <si>
    <t>NON-CURRENT LIABILITIES (ADP 103+107+108)</t>
  </si>
  <si>
    <t>097</t>
  </si>
  <si>
    <t>Part of 24+25+part of 29+part of 30+part of 31+part of 32</t>
  </si>
  <si>
    <t xml:space="preserve">  I. Liabilities to banks and other financial institutions</t>
  </si>
  <si>
    <t>103</t>
  </si>
  <si>
    <t>Part of 29</t>
  </si>
  <si>
    <t>GFI-POD item "Liabilities to banks and other financial institutions" (ADP 103; HRK 2,303,873 thous.) is in Audited report presented under non-current part of item "Borrowings" (Note 29 in comparable amount of HRK 2,303,873 thous.).</t>
  </si>
  <si>
    <t xml:space="preserve">  II. Other non-current liabilities</t>
  </si>
  <si>
    <t>107</t>
  </si>
  <si>
    <t>Part of 24+part of 30+part of 32</t>
  </si>
  <si>
    <r>
      <t xml:space="preserve">GFI-POD item "Other non-current liabilities" (ADP 107; HRK 15,575 </t>
    </r>
    <r>
      <rPr>
        <sz val="9"/>
        <rFont val="Arial"/>
        <family val="2"/>
        <charset val="238"/>
      </rPr>
      <t>thous.)</t>
    </r>
    <r>
      <rPr>
        <sz val="9"/>
        <color theme="1"/>
        <rFont val="Arial"/>
        <family val="2"/>
        <charset val="238"/>
      </rPr>
      <t xml:space="preserve"> is in Audited report presented under non-current part of item "Derivative financial instruments" (Note 24 in comparable amount of 4,362 thous.), "Lease liabilities" (Note 30 in comparable amount of HRK 11,212 thous.) and part of long-term liabilities in the item "Provisions" (Note 32 "Severance pay and jubilee awards" HRK 1 thous.).
Comment: The total amount of item "Derivative financial instruments" in Audited report (Note 24) is 7,749 thous. and is presented in items "Other non-current liabilities" (ADP 107; HRK 4,362 thous.) and "Other current liabilities" (ADP 123; HRK 3,387 thous.).</t>
    </r>
  </si>
  <si>
    <t xml:space="preserve">  III. Deferred tax liabilities</t>
  </si>
  <si>
    <t>108</t>
  </si>
  <si>
    <t>CURRENT LIABILITIES (ADP 110+112+115+116+117+118+119+121+123)</t>
  </si>
  <si>
    <t>109</t>
  </si>
  <si>
    <t>115</t>
  </si>
  <si>
    <r>
      <t>GFI-POD item "Liabilities to banks and other financial institutions" (ADP 115</t>
    </r>
    <r>
      <rPr>
        <sz val="9"/>
        <rFont val="Arial"/>
        <family val="2"/>
        <charset val="238"/>
      </rPr>
      <t>; HRK 523,631 thous.) is in Audited report presented under current part of item "Borrowings" (Note 29; "Bank borrowings" in comparable amount of HRK 523,631 thous.).</t>
    </r>
  </si>
  <si>
    <t xml:space="preserve">  II. Amounts payable for prepayment</t>
  </si>
  <si>
    <t>116</t>
  </si>
  <si>
    <t>Part of 31</t>
  </si>
  <si>
    <t xml:space="preserve">  III. Liabilities towards undertakings within the group, Liabilities towards companies linked by virtue of participating interest, Liabilities towards suppliers</t>
  </si>
  <si>
    <t xml:space="preserve">110,112 i  117 </t>
  </si>
  <si>
    <t xml:space="preserve">  IV. Liabilities upon loan stocks</t>
  </si>
  <si>
    <t>118</t>
  </si>
  <si>
    <t xml:space="preserve">  V. Liabilities to employees</t>
  </si>
  <si>
    <t>119</t>
  </si>
  <si>
    <t xml:space="preserve">  VI. Taxes, contributions and similar liabilities</t>
  </si>
  <si>
    <t>120</t>
  </si>
  <si>
    <t xml:space="preserve">  VII. Liabilities arising from share in the result and other current liabilities</t>
  </si>
  <si>
    <t>121 and 123</t>
  </si>
  <si>
    <t>Part of 24+part of 30+part of 31</t>
  </si>
  <si>
    <t>ACCRUED EXPENSES AND DEFERRED INCOME</t>
  </si>
  <si>
    <t>124</t>
  </si>
  <si>
    <t>Part of 31+part of 32</t>
  </si>
  <si>
    <t>TOTAL LIABILITIES</t>
  </si>
  <si>
    <t>125</t>
  </si>
  <si>
    <t>GFI-POD INCOME STATEMENT
for the period from 1 January 2021 to 31 December 2021
(in thousands of HRK)</t>
  </si>
  <si>
    <t>OPERATING INCOME (ADP 002+003+004+005+006)</t>
  </si>
  <si>
    <t>001</t>
  </si>
  <si>
    <t xml:space="preserve">  I. Revenues from sales with undertakings in a Group and sales revenues (outside the Group)</t>
  </si>
  <si>
    <t>002+003</t>
  </si>
  <si>
    <t>5</t>
  </si>
  <si>
    <t xml:space="preserve">  II. Revenues from use of own products, goods and services, other operating revenues with undertakings in a Group and other operating revenues (outside the Group)</t>
  </si>
  <si>
    <t>004+005+006</t>
  </si>
  <si>
    <t>Part of 6+part of 10</t>
  </si>
  <si>
    <t>OPERATING EXPENSES (ADP 009+013+017+018+019+022+029)</t>
  </si>
  <si>
    <t>007</t>
  </si>
  <si>
    <t xml:space="preserve">  I. Material costs</t>
  </si>
  <si>
    <t>009</t>
  </si>
  <si>
    <t>7</t>
  </si>
  <si>
    <t>GFI-POD item "Material costs" (ADP 009; HRK 396,120 thous.) is in Audited report presented under item "Cost of materials and services" (Note 7 in comparable amount of HRK 396,120 thous.).</t>
  </si>
  <si>
    <t xml:space="preserve">  II. Staff costs</t>
  </si>
  <si>
    <t>013</t>
  </si>
  <si>
    <t>Part of 8</t>
  </si>
  <si>
    <t xml:space="preserve">  III. Depreciation and amortisation</t>
  </si>
  <si>
    <t>017</t>
  </si>
  <si>
    <t>14+15+16+30</t>
  </si>
  <si>
    <t xml:space="preserve">  IV. Other expenditures</t>
  </si>
  <si>
    <t>018</t>
  </si>
  <si>
    <t>Part of 8+part of 9</t>
  </si>
  <si>
    <t xml:space="preserve">  V. Value adjustment</t>
  </si>
  <si>
    <t>019</t>
  </si>
  <si>
    <t>Part of 9</t>
  </si>
  <si>
    <t>GFI-POD item "Value adjustment" (ADP 019; HRK 1,646 thous.) is in Audited report presented under item "Other operating expenses" (Note 9; "Impairment of assets" in comparable amount of HRK 1,646 thous.).
Comment: The total amount of item "Other operating expenses" in Audited report (Note 9) is HRK 85,566 thous. and is presented in items "Other expenditures" (ADP 018; HRK 47,658 thous.), "Value adjustment" (ADP 019; HRK 1,646 thous.), "Provisions" (ADP 022; HRK 27,316 thous.) and "Other operating expenses" (ADP 029; HRK 8,946 thous.).</t>
  </si>
  <si>
    <t xml:space="preserve">  VI. Provisions</t>
  </si>
  <si>
    <t>022</t>
  </si>
  <si>
    <t xml:space="preserve">  VII. Other operating expenses</t>
  </si>
  <si>
    <t>029</t>
  </si>
  <si>
    <t>GFI-POD item "Other operating expenses" (ADP 029; HRK 8,946 thous.) is in Audited report presented under items "Other operating expenses" (Note 9; "Write-off of property, plant and equipment" HRK 2,511 thous., "Other operating expenses" HRK 6,435 thous.).
Comment: The total amount of item "Other operating expenses" in Audited report (Note 9) is HRK 85,566 thous. and is presented in items "Other expenditures" (ADP 018; HRK 47,658 thous.), "Value adjustment" (ADP 019; HRK 1,646 thous.), "Provisions" (ADP 022; HRK 27,316 thous.) and "Other operating expenses" (ADP 029; HRK 8,946 thous.).</t>
  </si>
  <si>
    <t>FINANCIAL INCOME</t>
  </si>
  <si>
    <t>030</t>
  </si>
  <si>
    <t>11</t>
  </si>
  <si>
    <t>FINANCIAL COSTS</t>
  </si>
  <si>
    <t>041</t>
  </si>
  <si>
    <t>GFI-POD item "Financial costs" (ADP 041; HRK 64,980 thous.) is in Audited report presented under item "Finance income/(expense) - net" in part of financial expenses (Note 11; "Interest expense" HRK 64,980 thous.)
Comment: The total amount of item "Finance income/(expense) - net" in Audited report (Note 11) is HRK 43,921 thous. and is presented in items "Financial income" (ADP 030; HRK 21,059 thous.) and "Financial costs" (ADP 041; HRK 64,980 thous.).</t>
  </si>
  <si>
    <t>TOTAL INCOME (ADP 001+030)</t>
  </si>
  <si>
    <t>TOTAL COSTS (ADP 007+041)</t>
  </si>
  <si>
    <t>054</t>
  </si>
  <si>
    <t>PROFIT OR LOSS BEFORE TAX (ADP 053-054)</t>
  </si>
  <si>
    <t>055</t>
  </si>
  <si>
    <t>INCOME TAX EXPENSE</t>
  </si>
  <si>
    <t>058</t>
  </si>
  <si>
    <t>PROFIT OR LOSS FOR THE PERIOD (ADP 055-058)</t>
  </si>
  <si>
    <t>059</t>
  </si>
  <si>
    <t>Summary of adjustments of GFI-POD balance sheet and unconsolidated balance sheet from Audited report for 2020</t>
  </si>
  <si>
    <t>GFI-POD BALANCE SHEET
as at 31 December 2020
(in thousands of HRK)</t>
  </si>
  <si>
    <t>NON-CURRENT ASSETS (ADP 003+010+020+036)</t>
  </si>
  <si>
    <t>14+15+16+17+part of 18b+20+part of 21+25+part of 30</t>
  </si>
  <si>
    <t>14+15+30</t>
  </si>
  <si>
    <t>GFI-POD item "Tangible assets" (ADP 010; HRK 4,292,520 thous.) is in Audited report presented under items "Property, plant and equipment" (Note 14 in comparable amount of HRK 4,276,132 thous.), "Investment property" (Note 15 in comparable amount of HRK 3,942 thous.), and "Right-of-use assets" (Note 30 in comparable amount of HRK 12,446 thous).</t>
  </si>
  <si>
    <t>17+part of 18b+20+part of 21</t>
  </si>
  <si>
    <t>GFI-POD item "Financial assets" (ADP 020; HRK 774,870 thous.) is in Audited report presented under items "Investment in subsidiaries" (Note 17 in comparable amount of  727,328 thous.), "Investment in associated entity" (Note 18 in comparable amount of  HRK 47,192 thous. (presented in balance sheet as a separate line)), Financial assets" (Note 20 in comparable amount of HRK 261 thous.) and in the non-current part of item "Loans and deposits" (Note 21 in comparable amount of HRK 89 thous.).</t>
  </si>
  <si>
    <t>Part of 21+22+part of 23+part of 24+26</t>
  </si>
  <si>
    <t>GFI-POD item "Receivables" (ADP 046; HRK 32,385 thous.) is in Audited report presented under items "Trade and other receivables" (Note 23; "Trade receivables – net" HRK 23,650 thous., "VAT receivable" HRK 3,482 thous., "Advances to suppliers" HRK 1,698 thous., "Receivables from employees" HRK 277 thous., "Receivables from state institutions" HRK 1,313 thous., and "Income tax receivable" HRK 1,967 thous.).
Comment: The total amount of item "Trade and other receivables" in Audited report  (Note 23) is HRK 79,088 thous. and is presented in items "Receivables" (ADP 046; HRK 32,385 thous.) and "Prepayments and accrued income" (ADP 064; HRK 46,703 thous.).</t>
  </si>
  <si>
    <t>Part of 21+part of 24</t>
  </si>
  <si>
    <t>GFI-POD item "Financial assets" (ADP 053; HRK 578 thous.) is in Audited report presented under item "Loans and deposits" - current part (Note 21 in comparable amount of HRK 578 thous.).</t>
  </si>
  <si>
    <t>GFI-POD item "Cash and cash equivalents" (ADP 063; HRK 522,974 thous.) is in Audited report presented under item "Cash and cash equivalents" (Note 26 in comparable amount of HRK 522,974 thous.).</t>
  </si>
  <si>
    <t>GFI-POD item "Prepayments and accrued income" (ADP 064; HRK 46,703 thous.) is in Audited report presented under items "Trade and other receivables" (Note 23; "Accrued income" HRK 769 thous., "Interest receivables" HRK 43 thous., "Prepaid expenses" HRK 45,889 thous.).
Comment: The total amount of item "Trade and other receivables" in Audited report  (Note 23) is HRK 79,088 thous. and is presented in items "Receivables" (ADP 046; HRK 32,385 thous.) and "Prepayments and accrued income" (ADP 064; HRK 46,703 thous.).</t>
  </si>
  <si>
    <t>GFI-POD item "Capital and reserves" (ADP 067; HRK 2,385,224 thous.) is in Audited report presented under item "Share capital" (Notes 27 and 28 in comparable amount of HRK 2,385,224 thous.).</t>
  </si>
  <si>
    <t>GFI-POD item "Provisions" (ADP 090; HRK 113,214 thous.) is in Audited report presented under non-current liabilities in item "Provisions" (Note 32 part of the item "Severance pay and jubilee awards" in the amount HRK 21,180 thous. with the item “Legal Disputes” in a comparable amount HRK 36,379 thous.) and non-current liabilities under item "Concession fee" (Note 31 in comparable amount of HRK 55,656 thous).</t>
  </si>
  <si>
    <t>NON-CURRENT LIABILITIES (ADP 101+105+106)</t>
  </si>
  <si>
    <t>GFI-POD item "Liabilities to banks and other financial institutions" (ADP 103; HRK 2,474,586 thous.) is in Audited report presented under non-current part of item "Borrowings" (Note 29 in comparable amount of HRK 2,474,586 thous.).</t>
  </si>
  <si>
    <r>
      <t xml:space="preserve">GFI-POD item "Other non-current liabilities" (ADP 107; HRK 36,996 </t>
    </r>
    <r>
      <rPr>
        <sz val="9"/>
        <rFont val="Arial"/>
        <family val="2"/>
        <charset val="238"/>
      </rPr>
      <t>thous.)</t>
    </r>
    <r>
      <rPr>
        <sz val="9"/>
        <color theme="1"/>
        <rFont val="Arial"/>
        <family val="2"/>
        <charset val="238"/>
      </rPr>
      <t xml:space="preserve"> is in Audited report presented under non-current part of item "Derivative financial instruments" (Note 24 in comparable amount of 11,602 thous.), "Lease liabilities" (Note 30 in comparable amount of HRK 7,391 thous.) and part of long-term liabilities in the item "Provisions" (Note 32 "Severance pay and jubilee awards" HRK 439 thous. and "Bonuses" HRK 17,563 thous.).
Comment: The total amount of item "Derivative financial instruments" in Audited report (Note 24) is 16,982 thous. and is presented in items "Other non-current liabilities" (ADP 107; HRK 11,602 thous.) and "Other current liabilities" (ADP 123; HRK 5,380 thous.).</t>
    </r>
  </si>
  <si>
    <r>
      <t>GFI-POD item "Liabilities to banks and other financial institutions" (ADP 115</t>
    </r>
    <r>
      <rPr>
        <sz val="9"/>
        <rFont val="Arial"/>
        <family val="2"/>
        <charset val="238"/>
      </rPr>
      <t>; HRK 693,967 thous.) is in Audited report presented under current part of item "Borrowings" (Note 29; "Bank borrowings" in comparable amount of HRK 693,967 thous.).</t>
    </r>
  </si>
  <si>
    <r>
      <t>GFI-POD item "Amounts payable for prepayment" (ADP 116; HRK 61,768 thous.) is in Audited report presented under current part of item "Trade and other payables" (Note 31; "Advances received" in comparable amount of</t>
    </r>
    <r>
      <rPr>
        <sz val="9"/>
        <rFont val="Arial"/>
        <family val="2"/>
        <charset val="238"/>
      </rPr>
      <t xml:space="preserve"> </t>
    </r>
    <r>
      <rPr>
        <sz val="9"/>
        <color theme="1"/>
        <rFont val="Arial"/>
        <family val="2"/>
        <charset val="238"/>
      </rPr>
      <t>HRK 61,768 thous.). 
Comment: The total current amount of item "Trade and other payables" in Audited report (Note 31) is HRK 209,237 thous. and is presented in items "Amounts payable for prepayment" (ADP 116; HRK 61,768 thous.), "Trade payables and liabilities to undertakings in a Group" (ADP 110 and 117; HRK 50,129 thous.), "Liabilities for securities" (ADP 118; HRK 6,625 thous.), "Liabilities to employees" (ADP 119; HRK 15,921 thous.), "Taxes, contributions and similar liabilities" (ADP 120; HRK 4,665 thous.), "Liabilities arising from share in the result" (ADP 121 and ADP 123; HRK 10,320 thous.) and part of the item "Accrued expenses and deferred income" (ADP 124; HRK 59,809 thous.).</t>
    </r>
  </si>
  <si>
    <t>GFI-POD items "Liabilities to undertakings in a Group" (ADP 110; HRK 136 thous.) and "Trade payables" (ADP 117; HRK 49,993 thous.) is in Audited report presented under current part of item "Trade and other payables" (Note 31; "Trade payables" HRK 49,910 thous., "Trade payables – related parties" HRK 220 thous.).                                                                                                              Comment: The total current amount of item "Trade and other payables" in Audited report (Note 31) is HRK 209,237 thous. and is presented in items "Amounts payable for prepayment" (ADP 116; HRK 61,768 thous.), "Trade payables and liabilities to undertakings in a Group" (ADP 110 and 117; HRK 50,129 thous.), "Liabilities for securities" (ADP 118; HRK 6,625 thous.), "Liabilities to employees" (ADP 119; HRK 15,921 thous.), "Taxes, contributions and similar liabilities" (ADP 120; HRK 4,665 thous.), "Liabilities arising from share in the result" (ADP 121 and ADP 123; HRK 10,320 thous.) and part of the item "Accrued expenses and deferred income" (ADP 124; HRK 59,809 thous.).</t>
  </si>
  <si>
    <t>Dio 31</t>
  </si>
  <si>
    <t xml:space="preserve">GFI-POD items "Liabilities upon loan stocks" (ADP 118; HRK 6,625 thous.) is in Audited report presented under current part of item  "Trade and other payables" (Note 31; "Liabilities under bills of exchange" in comparable amount HRK 6,625 thous.). </t>
  </si>
  <si>
    <t>GFI-POD items "Liabilities to employees" (ADP 119; HRK 15,921 thous.) is in Audited report presented under current part of item  "Trade and other payables" (Note 31; "Liabilities to employees" in comparable amount HRK 15,921 thous.).
Comment: The total current amount of item "Trade and other payables" in Audited report (Note 31) is HRK 209,237 thous. and is presented in items "Amounts payable for prepayment" (ADP 116; HRK 61,768 thous.), "Trade payables and liabilities to undertakings in a Group" (ADP 110 and 117; HRK 50,129 thous.), "Liabilities for securities" (ADP 118; HRK 6,625 thous.), "Liabilities to employees" (ADP 119; HRK 15,921 thous.), "Taxes, contributions and similar liabilities" (ADP 120; HRK 4,665 thous.), "Liabilities arising from share in the result" (ADP 121 and ADP 123; HRK 10,320 thous.) and part of the item "Accrued expenses and deferred income" (ADP 124; HRK 59,809 thous.).</t>
  </si>
  <si>
    <t>GFI-POD item "Taxes, contributions and similar liabilities" (ADP 120; HRK 4,665 thous.) is in Audited report presented under current part of item "Trade and other payables" (Note 31; "Liabilities for taxes and contributions and similar charges" in comparable amount of HRK 4,665 thous.).
Comment: The total current amount of item "Trade and other payables" in Audited report (Note 31) is HRK 209,237 thous. and is presented in items "Amounts payable for prepayment" (ADP 116; HRK 61,768 thous.), "Trade payables and liabilities to undertakings in a Group" (ADP 110 and 117; HRK 50,129 thous.), "Liabilities for securities" (ADP 118; HRK 6,625 thous.), "Liabilities to employees" (ADP 119; HRK 15,921 thous.), "Taxes, contributions and similar liabilities" (ADP 120; HRK 4,665 thous.), "Liabilities arising from share in the result" (ADP 121 and ADP 123; HRK 10,320 thous.) and part of the item "Accrued expenses and deferred income" (ADP 124; HRK 59,809 thous.).</t>
  </si>
  <si>
    <r>
      <t>GFI-POD item "Accrued expenses and deferred income" (ADP 124; HRK 65,394 thous.) is in Audited report presented under items "Trade and other payables" (Note 31; "Interest payable" HRK 32,895 thous., current part of item "Concession fees payable"</t>
    </r>
    <r>
      <rPr>
        <b/>
        <sz val="9"/>
        <color rgb="FF00B0F0"/>
        <rFont val="Arial"/>
        <family val="2"/>
        <charset val="238"/>
      </rPr>
      <t xml:space="preserve"> </t>
    </r>
    <r>
      <rPr>
        <b/>
        <sz val="9"/>
        <color rgb="FF333399"/>
        <rFont val="Arial"/>
        <family val="2"/>
        <charset val="238"/>
      </rPr>
      <t xml:space="preserve">HRK 1,919 thous., "Liabilities for calculated vacation and redistribution hours" HRK 1,533 thous., "Accrued VAT liabilities in unrealized income" HRK 121 thous., "Liabilities for calculated costs" HRK 23,340 thous.) and current part of items "Provisions" (Note 32; current item "Termination benefits and jubilee awards" HRK 5,585 thous.).
Comment: The total current amount of item "Trade and other payables" in Audited report (Note 31) is HRK 209,237 thous. and is presented in items "Amounts payable for prepayment" (ADP 116; HRK 61,768 thous.), "Trade payables and liabilities to undertakings in a Group" (ADP 110 and 117; HRK 50,129 thous.), "Liabilities for securities" (ADP 118; HRK 6,625 thous.), "Liabilities to employees" (ADP 119; HRK 15,921 thous.), "Taxes, contributions and similar liabilities" (ADP 120; HRK 4,665 thous.), "Liabilities arising from share in the result" (ADP 121 and ADP 123; HRK 10,320 thous.) and part of the item "Accrued expenses and deferred income" (ADP 124; HRK 59,809 thous.).                                                                                                                                          The total short-term part of the item "Provisions" of the Audited Report (Note 32) in the amount of 5,585 thous. in the item "Deferred payment of expenses and income for the future period" (ADP 124: HRK 5,585 thous.).            </t>
    </r>
  </si>
  <si>
    <t>GFI-POD INCOME STATEMENT
for the period from 1 January 2020 to 31 December 2020
(in thousands of HRK)</t>
  </si>
  <si>
    <r>
      <t>GFI-POD items "Revenues from use of own products, goods and services" (ADP 004; HRK 208 thous.), "Other operating revenues with undertakings in a Group" (ADP 005; HRK 270 thous.) and "Other operating revenues (outside the Group)" (ADP 006; HRK 24,379 thous.) are in Audited report presented under items "Other income" (Note 6; "Income from donations and other" HRK 7,506 thous., "Income from provision release" HRK 233 thous., "Reimbursed costs" HRK 2,140 thous., "Income from insurance and legal claims" HRK 1,829 thous., "Income from own consumption" HRK 209 thous., "Other income" HRK 7,760 thous.), and "Other gains/(losses) - net" (Note 10; "Net gains on sale of property, plant and equipment"</t>
    </r>
    <r>
      <rPr>
        <sz val="9"/>
        <color rgb="FFFF0000"/>
        <rFont val="Arial"/>
        <family val="2"/>
        <charset val="238"/>
      </rPr>
      <t xml:space="preserve"> </t>
    </r>
    <r>
      <rPr>
        <sz val="9"/>
        <color theme="1"/>
        <rFont val="Arial"/>
        <family val="2"/>
        <charset val="238"/>
      </rPr>
      <t xml:space="preserve">HRK 5,180 thous.).
Comment: The total amount of item "Other income" in Audited report (Note 6) is </t>
    </r>
    <r>
      <rPr>
        <sz val="9"/>
        <rFont val="Arial"/>
        <family val="2"/>
        <charset val="238"/>
      </rPr>
      <t>HRK 19,677</t>
    </r>
    <r>
      <rPr>
        <sz val="9"/>
        <color theme="1"/>
        <rFont val="Arial"/>
        <family val="2"/>
        <charset val="238"/>
      </rPr>
      <t xml:space="preserve"> thous. and is presented in items "Revenues from use of own products, goods and services, other operating revenues with undertakings in a Group and other operating revenues (outside the Group)" (ADP 004, 005 and 006; HRK 19,677 thous.).                                                                                                         The total amount of item  "Other gains/(losses) - net" in Audited report (Note 10) is 5,180 thous. and is presented in item "Revenues from use of own products, goods and services, other operating revenues with undertakings in a Group and other operating revenues (outside the Group)" (ADP 004, 005 and 006, HRK 5,180 thous.).</t>
    </r>
  </si>
  <si>
    <t>Due to a different presentation, but for the purpose of comparability of GFI-POD and Audited report it is necessary to jointly view GFI-POD items "Staff costs" (ADP 013; HRK 162,757 thous.), "Other expenditures" (ADP 018; HRK 75,373 thous.), "Value adjustment" (ADP 019; HRK 1,394 thous.), "Provisions" (ADP 022; 25,566 thous.) and "Other operating expenses" (ADP 029; HRK 9,198 thous.) in relation to items "Staff costs" (Note 8; HRK 194,267 thous.) and "Other operating expenses" (Note 9; HRK 80,020 thous.) of Audited report.</t>
  </si>
  <si>
    <t>GFI-POD item "Material costs" (ADP 009; HRK 223,981 thous.) is in Audited report presented under item "Cost of materials and services" (Note 7 in comparable amount of HRK 223,981 thous.).</t>
  </si>
  <si>
    <t>GFI-POD item "Staff costs" (ADP 013; HRK 162,757 thous.) is in Audited report presented under item "Staff costs" (Note 8; "Net salaries"  HRK 103,705 thous., "Pension contributions"  HRK 30,087 thous., "Health insurance contributions" HRK 21,802 thous., "Other (contributions and taxes)" HRK 7,163 thous.).
Comment: The total amount of item "Staff costs" in Audited report (Note 8) is HRK 194,267 thous. and is presented in "Staff costs" (ADP 013; HRK 162,757 thous.), "Other expenditures" (ADP 018; HRK 20,800 thous.) and "Provisions" (ADP 022; HRK 10,710 thous.).</t>
  </si>
  <si>
    <t>GFI-POD item "Other expenditures" (ADP 018; HRK 75,372 thous.) is in Audited report presented under items "Staff costs" (Note 8; "Termination benefits" HRK 329 thous., "Other staff costs" HRK 20,471 thous.) and "Other operating expenses" (Note 9; "Municipal charges, concessions and other" HRK 32,959 thous., "Professional services" HRK 11,872 thous., "Entertainment" HRK 2,023 thous. HRK, "Insurance premiums" HRK 6,075 thous., "Bank charges" HRK 574 thous., "Subscription to magazines and other administrative expenses" HRK 1,069 thous.).
Comment: The total amount of item "Staff costs" in Audited report (Note 8) is HRK 194,267 thous. and is presented in "Staff costs" (ADP 013; HRK 162,757 thous.), "Other expenditures" (ADP 018; HRK 20,800 thous.) and "Provisions" (ADP 022; HRK 10,710 thous.). The total amount of item "Other operating expenses" in Audited report (Note 9) is HRK 80,020 thous. and is presented in items "Other expenditures" (ADP 018; HRK 54,572 thous.), "Value adjustment" (ADP 019; HRK 1,394 thous.), "Provisions" (ADP 022; HRK 14,856 thous.) and "Other operating expenses" (ADP 029; HRK 9,198 thous.).</t>
  </si>
  <si>
    <t>GFI-POD item "Value adjustment" (ADP 019; HRK 1,394 thous.) is in Audited report presented under item "Other operating expenses" (Note 9; "Impairment of assets" in comparable amount of HRK 1,394 thous.).
Comment: The total amount of item "Other operating expenses" in Audited report (Note 9) is HRK 80,020 thous. and is presented in items "Other expenditures" (ADP 018; HRK 54,572 thous.), "Value adjustment" (ADP 019; HRK 1,394 thous.), "Provisions" (ADP 022; HRK 14,856 thous.) and "Other operating expenses" (ADP 029; HRK 9,198 thous.).</t>
  </si>
  <si>
    <t>GFI-POD item "Provisions" (ADP 022; HRK 25,566 thous.) is in Audited report presented under items "Staff costs" (Note 8; "Provisions for termination benefits and jubilee awards" HRK 10,710 thous.), "Other operating expenses" (Note 9; "Provisions" HRK 9,356 thous.) and "Other operating expenses" (Note 9; "Provisions for severance pay" HRK 5,500 thous.).
Comment: The total amount of item "Staff costs" in Audited report (Note 8) is HRK 194,267 thous. and is presented in "Staff costs" (ADP 013; HRK 162,757 thous.), "Other expenditures" (ADP 018; HRK 20,800 thous.) and "Provisions" (ADP 022; HRK 10,710 thous.). The total amount of item "Other operating expenses" in Audited report (Note 9) is HRK 80,020 thous. and is presented in items "Other expenditures" (ADP 018; HRK 54,572 thous.), "Value adjustment" (ADP 019; HRK 1,394 thous.), "Provisions" (ADP 022; HRK 14,856 thous.) and "Other operating expenses" (ADP 029; HRK 9,198 thous.).</t>
  </si>
  <si>
    <t>GFI-POD item "Other operating expenses" (ADP 029; HRK 9,198 thous.) is in Audited report presented under items "Other operating expenses" (Note 9; "Write-off of property, plant and equipment" HRK 1,202 thous., "Other operating expenses" HRK 7,996 thous.).
Comment: The total amount of item "Other operating expenses" in Audited report (Note 9) is HRK 80,020 thous. and is presented in items "Other expenditures" (ADP 018; HRK 54,572 thous.), "Value adjustment" (ADP 019; HRK 1,394 thous.), "Provisions" (ADP 022; HRK 14,856 thous.) and "Other operating expenses" (ADP 029; HRK 9,198 thous.).</t>
  </si>
  <si>
    <t>GFI-POD item "Financial income" (ADP 030; HRK 19,931 thous.) is in Audited report presented under items "Financial income/(loss) - net" in part of financial income (Note 11; "Interest income" HRK 508 thous., "Net foreign exchange gains/(losses) - other" HRK 825 thous., "Realised net gains/(losses) from changes in value of forwards and interest rate swaps" HRK 16,759 thous., "Income from cassa sconto" HRK 1,709 thous. and other financial income HRK 130 thous.).
Comment: The total amount of item "Finance income/(expense) - net" in Audited report (Note 11) is HRK 95,096 thous. and is presented in items "Financial income" (ADP 030; HRK 19,931 thous.) and "Financial costs" (ADP 041; HRK 115,027 thous.).</t>
  </si>
  <si>
    <t>GFI-POD item "Financial costs" (ADP 041; HRK 115,027 thous.) is in Audited report presented under item "Finance income/(expense) - net" in part of financial expenses (Note 11; "Interest expense" HRK 59,591 thous., "Net foreign exchange gains from financing activities" HRK 38,603 thous. and "Changes in fair value of forwards and interest rate swaps" HRK 16,833 thous.).
Comment: The total amount of item "Finance income/(expense) - net" in Audited report (Note 11) is HRK 95,096 thous. and is presented in items "Financial income" (ADP 030; HRK 19,931 thous.) and "Financial costs" (ADP 041; HRK 115,027 thous.).</t>
  </si>
  <si>
    <t>TOTAL INCOME (ADP 125+154)</t>
  </si>
  <si>
    <t>TOTAL COSTS (ADP 131+165)</t>
  </si>
  <si>
    <t>PROFIT OR LOSS BEFORE TAX (ADP 177-178)</t>
  </si>
  <si>
    <t>PROFIT OR LOSS FOR THE PERIOD (ADP 179-182)</t>
  </si>
  <si>
    <t>Summary of adjustments of GFI-POD cash flow statement and unconsolidated cash flow statement from Audited report for 2021</t>
  </si>
  <si>
    <t>GFI-POD CASH FLOW STATEMENT
for the period from 1 January 2021 to 31 December 2021
(in thousands of HRK)</t>
  </si>
  <si>
    <t>AUDITED REPORT
Note</t>
  </si>
  <si>
    <t xml:space="preserve">
GFI-POD</t>
  </si>
  <si>
    <t>Audited report</t>
  </si>
  <si>
    <t>Difference</t>
  </si>
  <si>
    <t>A) NET CASH FLOW FROM OPERATING ACTIVITIES</t>
  </si>
  <si>
    <t>GFI-POD item "Net cash flow from operating activities" (ADP 020; HRK 473,548 thous.) is in Audited report presented in items "Net cash inflow from operating activities" in comparable amount of HRK 537,980 thous. and item "Interest paid" (Net cash inflow from financing activities) in the amount of HRK -64,432 thous.</t>
  </si>
  <si>
    <t>034</t>
  </si>
  <si>
    <t>D) NET INCREASE OR DECREASE OF CASH FLOW (ADP 020+034+046)</t>
  </si>
  <si>
    <t>048</t>
  </si>
  <si>
    <t>049</t>
  </si>
  <si>
    <t>F) CASH AND CASH EQUIVALENTS AT THE END OF THE PERIOD (ADP 048+049)</t>
  </si>
  <si>
    <t>050</t>
  </si>
  <si>
    <t>Summary of adjustments of GFI-POD cash flow statement and unconsolidated cash flow statement from Audited report for 2020</t>
  </si>
  <si>
    <t>GFI-POD CASH FLOW STATEMENT
for the period from 1 January 2020 to 31 December 2020
(in thousands of HRK)</t>
  </si>
  <si>
    <t>GFI-POD item "Net cash flow from operating activities" (ADP 020; HRK -37,501 thous.) is in Audited report presented in items "Net cash inflow from operating activities" in comparable amount of HRK -9,566 thous. and item "Interest paid" (Net cash inflow from financing activities) in the amount of HRK -27,935 thous.</t>
  </si>
  <si>
    <t>GFI-POD item "Net cash flow from financing activities" (ADP 046; HRK 732,061 thous.) is in Audited report presented in item "Net cash inflow from financing activities" in comparable amount of HRK 704,126 thous. increased for the item "Interest paid" in the amount of HRK 27,935 thous.</t>
  </si>
  <si>
    <t>Summary of adjustments of GFI-POD statement of changes in equity and unconsolidated statement of changes in shareholder's equity from Audited report for 2021</t>
  </si>
  <si>
    <t>GFI-POD STATEMENT OF CHANGES IN EQUITY
for the period from 1 January 2021 to 31 December 2021
(in thousands of HRK)</t>
  </si>
  <si>
    <t>CAPITAL AND RESERVES (ADP 31 do 50)</t>
  </si>
  <si>
    <t>51</t>
  </si>
  <si>
    <t xml:space="preserve">Detailed information on financial statements are available in PDF document „Annual report 2021“ which has been simultaneously published with this document on HANFA (Croatian Financial Services Supervisory Agency), Zagreb Stock Exchange and Issuers web pages. </t>
  </si>
  <si>
    <t xml:space="preserve">Detailed information on the preparation of financial statements and certain accounting policies are available in PDF document „Annual report 2021“ which has been simultaneously published with this document on HANFA (Croatian Financial Services Supervisory Agency), Zagreb Stock Exchange and Issuers web pages. </t>
  </si>
  <si>
    <t>Company Valamar Riviera d.d. below presents comparison tables of items in GFI POD financial statements and audited Notes for 2020 and 2021.</t>
  </si>
  <si>
    <t xml:space="preserve">                   NOTES TO THE ANNUAL FINANCIAL STATEMENTS - GFI
Name of issuer:  Valamar Riviera d.d.  
Personal identification number (OIB):   36201212847
Reporting period: 01.01.2021. do 31.12.2021.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</si>
  <si>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HR</t>
  </si>
  <si>
    <t>529900DUWS1DGNEK4C68</t>
  </si>
  <si>
    <t>30577</t>
  </si>
  <si>
    <t>Valamar Riviera d.d.</t>
  </si>
  <si>
    <t>Poreč</t>
  </si>
  <si>
    <t>Stancija Kaligari 1</t>
  </si>
  <si>
    <t>uprava@riviera.hr</t>
  </si>
  <si>
    <t>www.valamar-riviera.com</t>
  </si>
  <si>
    <t>KN</t>
  </si>
  <si>
    <t>RD</t>
  </si>
  <si>
    <t>No</t>
  </si>
  <si>
    <t>Sopta Anka</t>
  </si>
  <si>
    <t>052 408 188</t>
  </si>
  <si>
    <t>anka.sopta@riviera.hr</t>
  </si>
  <si>
    <t>Ernst &amp; Young d.o.o., UHY Rudan d.o.o.</t>
  </si>
  <si>
    <t>Berislav Horvat, Vedrana Miletić</t>
  </si>
  <si>
    <t>Submitter: Valamar Riviera d.d.</t>
  </si>
  <si>
    <t>balance as at 31.12.2021.</t>
  </si>
  <si>
    <t>for the period 01.01.2021. to 31.12.2021.</t>
  </si>
  <si>
    <t>Due to a different presentation, but for the purpose of comparability of GFI-POD and Audited report it is necessary to jointly view GFI-POD items "Current assets" (ADP 037; HRK 656,422 thous.) and "Prepayments and accrued income" (ADP 064; HRK 21,273 thous.) in relation to item "Current assets" of Audited report (HRK 677,695 thous.).</t>
  </si>
  <si>
    <t>GFI-POD item "Receivables" (ADP 046; HRK 50,219 thous.) is in Audited report presented under items "Trade and other receivables" (Note 23; "Trade receivables – net" HRK 43,673 thous., "VAT receivable" HRK 2,235 thous., "Advances to suppliers" HRK 457 thous., "Receivables from employees" HRK 626 thous., "Receivables from state institutions" HRK 834 thous., part of "Other current liabilities" HRK 2,392 thous. and "Income tax receivable" HRK 2 thous.).
Comment: The total amount of item "Trade and other receivables" in Audited report  (Note 23) is HRK 71,490 thous. and is presented in items "Receivables" (ADP 046; HRK 50,217 thous.) and "Prepayments and accrued income" (ADP 064; HRK 21,273 thous.).</t>
  </si>
  <si>
    <t>GFI-POD item "Prepayments and accrued income" (ADP 064; HRK 21,273 thous.) is in Audited report presented under items "Trade and other receivables" (Note 23; "Accrued income" HRK 2,398 thous., "Interest receivables" HRK 27 thous., "Prepaid expenses" HRK 18,818 thous. and part of "Other current liabilities" HRK 30 thous.).
Comment: The total amount of item "Trade and other receivables" in Audited report  (Note 23) is HRK 71,490 thous. and is presented in items "Receivables" (ADP 046; HRK 50,217 thous.) and "Prepayments and accrued income" (ADP 064; HRK 21,273 thous.).</t>
  </si>
  <si>
    <t>Due to a different presentation, but for the purpose of comparability of GFI-POD and Audited report it is necessary to jointly view GFI-POD items "Non-current liabilities" (ADP 097; HRK 2,524,889 thous.) and "Provisions" (ADP 090; HRK 113,214 thous.) in relation to item "Non-current liabilities" of Audited report (HRK 2,638,103 thous.).</t>
  </si>
  <si>
    <t>Due to a different presentation, but for the purpose of comparability of GFI-POD and Audited report it is necessary to jointly view GFI-POD items "Current liabilities" (ADP 109; HRK 865,351 thous.) and "Accrued expenses and deferred income" (ADP 124; HRK 65,394 thous.) in relation to item "Current liabilities" of Audited report (HRK 930,745 thous.).</t>
  </si>
  <si>
    <t xml:space="preserve">Summary of adjustments of GFI-POD statement of changes in equity and unconsolidated statement of changes in shareholder's equity from Audited report for 2020 </t>
  </si>
  <si>
    <t>GFI-POD STATEMENT OF CHANGES IN EQUITY
for the period from 1 January 2020 to 31 December 2020
(in thousands of HRK)</t>
  </si>
  <si>
    <t>CURRENT LIABILITIES (ADP 108+113+114+115+117+118+119++120+121+123)</t>
  </si>
  <si>
    <t>GFI-POD item "Tangible assets" (ADP 010; HRK  3,936,985 thous.) is in Audited report presented under items "Property, plant and equipment" (Note 14 in comparable amount of HRK 3,916,939 thous.), "Investment property" (Note 15 in comparable amount of HRK 3,180 thous.), and "Right-of-use assets" (Note 30 in comparable amount of HRK 16,866 thous).</t>
  </si>
  <si>
    <t>GFI-POD item "Cash and cash equivalents" (ADP 063; HRK 582,141 thous.) is in Audited report presented under item "Cash and cash equivalents" (Note 26 in comparable amount of HRK 582,141 thous.).</t>
  </si>
  <si>
    <t>GFI-POD item "Provisions" (ADP 090; HRK 134,552 thous.) is in Audited report presented under non-current liabilities in item "Provisions" (Note 32 part of the item "Severance pay and jubilee awards" in the amount HRK 24,964 thous. with the item “Legal Disputes” in a comparable amount HRK 28,843 thous. and "Other" HRK 24,828 thous.) and non-current liabilities under item "Concession fee" (Note 31 in comparable amount of HRK 55,917 thous).</t>
  </si>
  <si>
    <t>Due to a different presentation, but for the purpose of comparability of GFI-POD and Audited report it is necessary to jointly view GFI-POD items "Non-current liabilities" (ADP 097; HRK 2,331,904 thous.) and "Provisions" (ADP 090; HRK 134,552 thous.) in relation to item "Non-current liabilities" of Audited report (HRK 2,466,456 thous.).</t>
  </si>
  <si>
    <t>Due to a different presentation, but for the purpose of comparability of GFI-POD and Audited report it is necessary to jointly view GFI-POD items "Current liabilities" (ADP 109; HRK 665,431 thous.) and "Accrued expenses and deferred income" (ADP 124; HRK 78,830 thous.) in relation to item "Current liabilities" of Audited report (HRK 744,261 thous.).</t>
  </si>
  <si>
    <t>GFI-POD item "Amounts payable for prepayment" (ADP 116; HRK 36,065 thous.) is in Audited report presented under current part of item "Trade and other payables" (Note 31; "Advances received" in comparable amount of HRK 36,065 thous.). 
Comment: The total current amount of item "Trade and other payables" in Audited report (Note 31) is HRK 195,893 thous. and is presented in items "Amounts payable for prepayment" (ADP 116; HRK 36,065 thous.), "Liabilities towards undertakings within the group, Liabilities towards companies linked by virtue of participating interest, Liabilities towards suppliers" (ADP 110, 112 and 117; HRK 51,226 thous.), "Liabilities to employees" (ADP 119; HRK 24,805 thous.), "Taxes, contributions and similar liabilities" (ADP 120; HRK 14,662 thous.), "Liabilities arising from share in the result" (ADP 123; HRK 8,685 thous.) and part of the item "Accrued expenses and deferred income" (ADP 124; HRK 60,449 thous.).</t>
  </si>
  <si>
    <t>GFI-POD items "Liabilities to undertakings in a Group" (ADP 110; HRK 102 thous.), "Liabilities towards companies linked by virtue of participating interest" (ADP 112; HRK 7 thous.) and "Trade payables" (ADP 117; HRK 51,117 thous.) is in Audited report presented under current part of item "Trade and other payables" (Note 31; "Trade payables" HRK 51,095 thous., "Trade payables – related parties" HRK 131 thous.).                                                                                                              Comment: The total current amount of item "Trade and other payables" in Audited report (Note 31) is HRK 195,893 thous. and is presented in items "Amounts payable for prepayment" (ADP 116; HRK 36,065 thous.), "Liabilities towards undertakings within the group, Liabilities towards companies linked by virtue of participating interest, Liabilities towards suppliers" (ADP 110, 112 and 117; HRK 51,226 thous.), "Liabilities to employees" (ADP 119; HRK 24,805 thous.), "Taxes, contributions and similar liabilities" (ADP 120; HRK 14,662 thous.), "Liabilities arising from share in the result" (ADP 123; HRK 8,685 thous.) and part of the item "Accrued expenses and deferred income" (ADP 124; HRK 60,449 thous.).</t>
  </si>
  <si>
    <t>GFI-POD item "Taxes, contributions and similar liabilities" (ADP 120; HRK 14,662 thous.) is in Audited report presented under current part of item "Trade and other payables" (Note 31; "Liabilities for taxes and contributions and similar charges" in comparable amount of HRK 14,662 thous.).
Comment: The total current amount of item "Trade and other payables" in Audited report (Note 31) is HRK 195,893 thous. and is presented in items "Amounts payable for prepayment" (ADP 116; HRK 36,065 thous.), "Liabilities towards undertakings within the group, Liabilities towards companies linked by virtue of participating interest, Liabilities towards suppliers" (ADP 110, 112 and 117; HRK 51,226 thous.), "Liabilities to employees" (ADP 119; HRK 24,805 thous.), "Taxes, contributions and similar liabilities" (ADP 120; HRK 14,662 thous.), "Liabilities arising from share in the result" (ADP 123; HRK 8,685 thous.) and part of the item "Accrued expenses and deferred income" (ADP 124; HRK 60,449 thous.).</t>
  </si>
  <si>
    <t>GFI-POD item "Other current liabilities" (ADP 123; HRK 15,041 thous.) is in Audited report presented under current part of items "Trade and other payables" (Note 31; "Other liabilities" HRK 8,685 thous.), "Derivative financial instruments" (Note 24 in comparable amount of HRK 3,387 thous.) and "Lease liabilities" (Note 30 in comparable amount of HRK 2,969 thous.).
Comment: The total current amount of item "Trade and other payables" in Audited report (Note 31) is HRK 195,893 thous. and is presented in items "Amounts payable for prepayment" (ADP 116; HRK 36,065 thous.), "Liabilities towards undertakings within the group, Liabilities towards companies linked by virtue of participating interest, Liabilities towards suppliers" (ADP 110, 112 and 117; HRK 51,226 thous.), "Liabilities to employees" (ADP 119; HRK 24,805 thous.), "Taxes, contributions and similar liabilities" (ADP 120; HRK 14,662 thous.), "Liabilities arising from share in the result" (ADP 123; HRK 8,685 thous.) and part of the item "Accrued expenses and deferred income" (ADP 124; HRK 60,449 thous.).                                                                                                                   The total amount of item "Derivative financial instruments" in Audited report (Note 24) is 7,749 thous. and is presented in items "Other non-current liabilities" (ADP 107; HRK 4,362 thous.) and "Other current liabilities" (ADP 123; HRK 3,387 thous.).</t>
  </si>
  <si>
    <r>
      <t>GFI-POD item "Accrued expenses and deferred income" (ADP 124; HRK 78,830 thous.) is in Audited report presented under items "Trade and other payables" (Note 31; "Interest payable" HRK 29,002 thous., current part of item "Concession fees payable"</t>
    </r>
    <r>
      <rPr>
        <b/>
        <sz val="9"/>
        <color rgb="FF00B0F0"/>
        <rFont val="Arial"/>
        <family val="2"/>
        <charset val="238"/>
      </rPr>
      <t xml:space="preserve"> </t>
    </r>
    <r>
      <rPr>
        <b/>
        <sz val="9"/>
        <color rgb="FF333399"/>
        <rFont val="Arial"/>
        <family val="2"/>
        <charset val="238"/>
      </rPr>
      <t xml:space="preserve">HRK 1,920 thous., "Liabilities for calculated vacation and redistribution hours" HRK 9,379 thous., "Accrued VAT liabilities in unrealized income" HRK 295 thous., "Liabilities for calculated costs" HRK 19,853 thous.) and current part of items "Provisions" (Note 32; current item "Termination benefits and jubilee awards" HRK 818 thous. and "Bonuses" HRK 17,563 thous.).
Comment: The total current amount of item "Trade and other payables" in Audited report (Note 31) is HRK 195,893 thous. and is presented in items "Amounts payable for prepayment" (ADP 116; HRK 36,065 thous.), "Liabilities towards undertakings within the group, Liabilities towards companies linked by virtue of participating interest, Liabilities towards suppliers" (ADP 110, 112 and 117; HRK 51,226 thous.), "Liabilities to employees" (ADP 119; HRK 24,805 thous.), "Taxes, contributions and similar liabilities" (ADP 120; HRK 14,662 thous.), "Liabilities arising from share in the result" (ADP 123; HRK 8,685 thous.) and part of the item "Accrued expenses and deferred income" (ADP 124; HRK 60,449 thous.).                                                                                                                                                       The total short-term part of the item "Provisions" of the Audited Report (Note 32) in the amount of 18,381 thous. in the item "Deferred payment of expenses and income for the future period" (ADP 124: HRK 18,381 thous.).            </t>
    </r>
  </si>
  <si>
    <t>GFI-POD items "Liabilities to employees" (ADP 119; HRK 24,805 thous.) is in Audited report presented under current part of item  "Trade and other payables" (Note 31; "Liabilities to employees" in comparable amount HRK 24,805 thous.).
Comment: The total current amount of item "Trade and other payables" in Audited report (Note 31) is HRK 195,893 thous. and is presented in items "Amounts payable for prepayment" (ADP 116; HRK 36,065 thous.), "Liabilities towards undertakings within the group, Liabilities towards companies linked by virtue of participating interest, Liabilities towards suppliers" (ADP 110, 112 and 117; HRK 51,226 thous.), "Liabilities to employees" (ADP 119; HRK 24,805 thous.), "Taxes, contributions and similar liabilities" (ADP 120; HRK 14,662 thous.), "Liabilities arising from share in the result" (ADP 123; HRK 8,685 thous.) and part of the item "Accrued expenses and deferred income" (ADP 124; HRK 60,449 thous.).</t>
  </si>
  <si>
    <t>GFI-POD item "Net cash flow from financing activities" (ADP 046; HRK -336,714 thous.) is in Audited report presented in item "Net cash inflow from financing activities" in comparable amount of HRK -272,282 thous. increased for the item "Interest paid" in the amount of HRK -64,432 thous.</t>
  </si>
  <si>
    <t>GFI-POD item "Capital and reserves" (ADP 067; HRK 2,619,280 thous.) is in Audited report presented in items "Share capital" (Note 27 in comparable amount of HRK 1,672,021 thous.), "Treasury shares" (Note 27 comparable amount of HRK -124,418 thous.), "Capital reserves" (Note 28 in comparable amount of HRK 5,711 thous.), "Fair value reserves" (Note 28 in comparable amount of HRK 81 thous.), "Legal reserves" (Note 28 in comparable amount of  HRK 83,601 thous.), "Other reserves" (Note 28 in comparable amount of HRK 105,846 thous.) and "Retained earnings" (Note 28 in comparable amount of  HRK 876,438 thous.).                                                                                                                                     Comment: To be fully compliant, the following items should be viewed as follows: the "Other reserves" item of Audited report (Note 28; HRK 105,846 thous.) matches the GFI POD item "Reserves for own shares" (ADP 072; HRK 136,815 thous.) and part of GFI POD item "Retained earnings" (ADP 083; HRK -33,219 thous.) and GFI POD items "Other reserves" (ADP 075 HRK 2,250 thous.). The "Retained earnings" item of Audited report (Note 28; HRK 876,438 thous.) matches the sum of GFI POD items "Profit for the financial year" (ADP 086; HRK 304,605 thous.) and part of "Retained earnings" (ADP 083; HRK 571,833 thous.).</t>
  </si>
  <si>
    <t>GFI-POD item "Capital and reserves" (ADP 067; HRK 2,385,224 thous.) is in Audited report presented in items "Share capital" (Note 27 in comparable amount of HRK 1,672,021 thous.), "Treasury shares" (Note 27 comparable amount of HRK -124,418 thous.), "Capital reserves" (Note 28 in comparable amount of HRK 5,711 thous.), "Fair value reserves" (Note 28 in comparable amount of HRK 1 thous.), "Legal reserves" (Note 28 in comparable amount of  HRK 83,601 thous.), "Other reserves" (Note 28 in comparable amount of HRK 176,476 thous.) and "Retained earnings" (Note 28 in comparable amount of  HRK 571,832 thous.).                                                                                                                                     Comment: To be fully compliant, the following items should be viewed as follows: the "Other reserves" item of Audited report (Note 28; HRK 176,476 thous.) matches the GFI POD item "Reserves for own shares" (ADP 072; HRK 136,815 thous.) and part of GFI POD item "Retained earnings" (ADP 083; HRK 37,411 thous.) and GFI POD items "Other reserves" (ADP 075 HRK 2,250 thous.). The "Retained earnings" item of Audited report (Note 28; HRK 571,832 thous.) matches the sum of GFI POD items "Profit for the financial year" (ADP 086; HRK -308,550 thous.) and part of "Retained earnings" (ADP 083; HRK 880,382 thous.).</t>
  </si>
  <si>
    <t xml:space="preserve">  VII. Other current liabilities</t>
  </si>
  <si>
    <t>123</t>
  </si>
  <si>
    <t>Due to a different presentation, but for the purpose of comparability of GFI-POD and Audited report it is necessary to jointly view GFI-POD items "Staff costs" (ADP 013; HRK 301,251 thous.), "Other expenditures" (ADP 018; HRK 113,161 thous.), "Value adjustment" (ADP 019; HRK 1,646 thous.), "Provisions" (ADP 022; 36,609 thous.) and "Other operating expenses" (ADP 029; HRK 8,946 thous.) in relation to items "Staff costs" (Note 8; HRK 376,046 thous.) and "Other operating expenses" (Note 9; HRK 85,566 thous.) of Audited report.</t>
  </si>
  <si>
    <t>GFI-POD item "Staff costs" (ADP 013; HRK 301,251 thous.) is in Audited report presented under item "Staff costs" (Note 8; "Net salaries"  HRK 185,544 thous., "Pension contributions"  HRK 53,978 thous., "Health insurance contributions" HRK 39,419 thous., "Other (contributions and taxes)" HRK 22,310 thous.).
Comment: The total amount of item "Staff costs" in Audited report (Note 8) is HRK 376,046 thous. and is presented in "Staff costs" (ADP 013; HRK 301,251 thous.), "Other expenditures" (ADP 018; HRK 65,502 thous.) and "Provisions" (ADP 022; HRK 9,293 thous.).</t>
  </si>
  <si>
    <t>GFI-POD item "Other expenditures" (ADP 018; HRK 113,161 thous.) is in Audited report presented under items "Staff costs" (Note 8; "Termination benefits" HRK 277 thous., "Other staff costs" HRK 65,225 thous.) and "Other operating expenses" (Note 9; "Municipal charges, concessions and other" HRK 21,697 thous., "Professional services" HRK 15,324 thous., "Entertainment" HRK 3,490 thous. HRK, "Insurance premiums" HRK 5,492 thous., "Bank charges" HRK 778 thous., "Subscription to magazines and other administrative expenses" HRK 877 thous.).
Comment: The total amount of item "Staff costs" in Audited report (Note 8) is HRK 376,046 thous. and is presented in "Staff costs" (ADP 013; HRK 301,251 thous.), "Other expenditures" (ADP 018; HRK 65,502 thous.) and "Provisions" (ADP 022; HRK 9,293 thous.). The total amount of item "Other operating expenses" in Audited report (Note 9) is HRK 85,566 thous. and is presented in items "Other expenditures" (ADP 018; HRK 47,658 thous.), "Value adjustment" (ADP 019; HRK 1,646 thous.), "Provisions" (ADP 022; HRK 27,316 thous.) and "Other operating expenses" (ADP 029; HRK 8,946 thous.).</t>
  </si>
  <si>
    <t>GFI-POD item "Provisions" (ADP 022; HRK 36,609 thous.) is in Audited report presented under items "Staff costs" (Note 8; "Provisions for termination benefits and jubilee awards" HRK 9,293 thous.), "Other operating expenses" (Note 9; "Provisions" HRK 2,488 thous. and "Reservations for tourist land" HRK 24,828 thous.).
Comment: The total amount of item "Staff costs" in Audited report (Note 8) is HRK 376,046 thous. and is presented in "Staff costs" (ADP 013; HRK 301,251 thous.), "Other expenditures" (ADP 018; HRK 65,502 thous.) and "Provisions" (ADP 022; HRK 9,293 thous.). The total amount of item "Other operating expenses" in Audited report (Note 9) is HRK 85,566 thous. and is presented in items "Other expenditures" (ADP 018; HRK 47,658 thous.), "Value adjustment" (ADP 019; HRK 1,646 thous.), "Provisions" (ADP 022; HRK 27,316 thous.) and "Other operating expenses" (ADP 029; HRK 8,946 thous.).</t>
  </si>
  <si>
    <t>Summary of adjustments of GFI-POD reclassified income statement and unconsolidated statement of comprehensive income from Audited report for 2021</t>
  </si>
  <si>
    <r>
      <t>GFI-POD items "Revenues from use of own products, goods and services" (ADP 004; HRK 234 thous.), "Other operating revenues with undertakings in a Group" (ADP 005; HRK 281,038 thous.) and "Other operating revenues (outside the Group)" (ADP 006; HRK 28,171 thous.) are in Audited report presented under items "Other income" (Note 6; "Income from donations and other" HRK 2,104 thous., "Income from provision release" HRK 14,004 thous., "Reimbursed costs" HRK 2,470 thous., "Income from insurance and legal claims" HRK 4,531 thous., "Income from own consumption" HRK 234 thous., "Collection of receivables previously written-off" HRK 34 thous., "Other income" HRK 4,363 thous.), and "Other gains/(losses) - net" (Note 10; "Net gains on sale of property, plant and equipment"</t>
    </r>
    <r>
      <rPr>
        <sz val="9"/>
        <color rgb="FFFF0000"/>
        <rFont val="Arial"/>
        <family val="2"/>
        <charset val="238"/>
      </rPr>
      <t xml:space="preserve"> </t>
    </r>
    <r>
      <rPr>
        <sz val="9"/>
        <color theme="1"/>
        <rFont val="Arial"/>
        <family val="2"/>
        <charset val="238"/>
      </rPr>
      <t xml:space="preserve">HRK 281,702 thous.).
Comment: The total amount of item "Other income" in Audited report (Note 6) is </t>
    </r>
    <r>
      <rPr>
        <sz val="9"/>
        <rFont val="Arial"/>
        <family val="2"/>
        <charset val="238"/>
      </rPr>
      <t>HRK 27,740</t>
    </r>
    <r>
      <rPr>
        <sz val="9"/>
        <color theme="1"/>
        <rFont val="Arial"/>
        <family val="2"/>
        <charset val="238"/>
      </rPr>
      <t xml:space="preserve"> thous. and is presented in items "Revenues from use of own products, goods and services, other operating revenues with undertakings in a Group and other operating revenues (outside the Group)" (ADP 004, 005 and 006; HRK 27,740 thous.). The total amount of item  "Other gains/(losses) - net" in Audited report (Note 10) is 281,702 thous. and is presented in item "Revenues from use of own products, goods and services, other operating revenues with undertakings in a Group and other operating revenues (outside the Group)" (ADP 004, 005 and 006, HRK 281,702 thous.).</t>
    </r>
  </si>
  <si>
    <t>GFI-POD item "Financial income" (ADP 030; HRK 21,059 thous.) is in Audited report presented under items "Financial income/(loss) - net" in part of financial income (Note 11; "Interest income" HRK 67 thous., "Net foreign exchange gains/(losses) - other" HRK 3,312 thous., "Realised net gains/(losses) from changes in value of forwards and interest rate swaps" HRK 4,729 thous., "Income from cassa sconto" HRK 743 thous., "Dividend income and other financial income" HRK 229 thous., "Net foreign exchange gains from financial activities" HRK 7,475 thous. and "Change in the value of currency forward contracts and interest rate swaps" HRK 4,504 thous.).
Comment: The total amount of item "Finance income/(expense) - net" in Audited report (Note 11) is HRK 43,921 thous. and is presented in items "Financial income" (ADP 030; HRK 21,059 thous.) and "Financial costs" (ADP 041; HRK 64,980 thous.).</t>
  </si>
  <si>
    <t>Summary of adjustments of GFI-POD reclassified income statement and unconsolidated statement of comprehensive income from Audited report for 2020</t>
  </si>
  <si>
    <t>GFI-POD item "Liabilities arising from share in the result" (ADP 121; HRK 10 thous.) and "Other current liabilities" (ADP 123; HRK 32,265 thous.) is in Audited report presented under current part of items "Trade and other payables" (Note 31; "Liabilities for dividend" HRK 10 thous., "Other liabilities" HRK 10,310 thous.), "Derivative financial instruments" (Note 24 in comparable amount of HRK 5,380 thous.) and "Lease liabilities" (Note 30 in comparable amount of HRK 2,582 thous.) and Note 37 in the comparable amount of HRK 13,994 thous.).
Comment: The total current amount of item "Trade and other payables" in Audited report (Note 31) is HRK 209,237 thous. and is presented in items "Amounts payable for prepayment" (ADP 116; HRK 61,768 thous.), "Trade payables and liabilities to undertakings in a Group" (ADP 110 and 117; HRK 50,129 thous.), "Liabilities for securities" (ADP 118; HRK 6,625 thous.), "Liabilities to employees" (ADP 119; HRK 15,921 thous.), "Taxes, contributions and similar liabilities" (ADP 120; HRK 4,665 thous.), "Liabilities arising from share in the result" (ADP 121 and ADP 123; HRK 10,320 thous.) and part of the item "Accrued expenses and deferred income" (ADP 124; HRK 59,809 thous.).                                                                                                                                  The total amount of item "Derivative financial instruments" in Audited report (Note 24) is 16,982 thous. and is presented in items "Other non-current liabilities" (ADP 107; HRK 11,603 thous.) and "Other current liabilities" (ADP 123; HRK 5,379 thous.).</t>
  </si>
  <si>
    <t>Part of 24+part of 30+part of 31+part of 37</t>
  </si>
  <si>
    <t>Part of 24+29+part of 30+part of 31+part of 37</t>
  </si>
  <si>
    <t>Part of 24+part of 29+part of 30+part of 31</t>
  </si>
  <si>
    <t>B) NET CASH FLOW  FROM INVESTMENT ACTIVITIES</t>
  </si>
  <si>
    <t>GFI-POD item "Net cash flow from investment activities" (ADP 034; HRK -77,667 thous.) is in Audited report presented in item "Net cash outflow from investment activities" in comparable amount of HRK -77,667 thous.</t>
  </si>
  <si>
    <t>C) NET CASH FLOW FROM FINANCING ACTIVITIES</t>
  </si>
  <si>
    <t>B) NET CASH FLOW FROM INVESTMENT ACTIVITIES</t>
  </si>
  <si>
    <t>GFI-POD item "Net cash flow from investment activities" (ADP 034; HRK -419,436 thous.) is in Audited report presented in item "Net cash outflow from investment activities" in comparable amount of HRK -419,436 thous.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</si>
</sst>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k_n_-;\-* #,##0.00\ _k_n_-;_-* &quot;-&quot;??\ _k_n_-;_-@_-"/>
    <numFmt numFmtId="164" formatCode="000"/>
    <numFmt numFmtId="165" formatCode="00"/>
  </numFmts>
  <fonts count="5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name val="Arial"/>
      <family val="2"/>
      <charset val="238"/>
    </font>
    <font>
      <b/>
      <sz val="9"/>
      <color theme="1"/>
      <name val="Arial"/>
      <family val="2"/>
      <charset val="238"/>
    </font>
    <font>
      <sz val="9"/>
      <color rgb="FFFF0000"/>
      <name val="Arial"/>
      <family val="2"/>
      <charset val="238"/>
    </font>
    <font>
      <sz val="9"/>
      <color rgb="FF0070C0"/>
      <name val="Arial"/>
      <family val="2"/>
      <charset val="238"/>
    </font>
    <font>
      <sz val="9"/>
      <color theme="1"/>
      <name val="Arial"/>
      <family val="2"/>
      <charset val="238"/>
    </font>
    <font>
      <b/>
      <sz val="9"/>
      <color rgb="FF00B0F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
      <sz val="10"/>
      <color rgb="FFFF0000"/>
      <name val="Arial"/>
      <family val="2"/>
      <charset val="238"/>
    </font>
    <font>
      <sz val="10"/>
      <color rgb="FF333399"/>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34998626667073579"/>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249977111117893"/>
        <bgColor indexed="64"/>
      </patternFill>
    </fill>
  </fills>
  <borders count="9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theme="1"/>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diagonal/>
    </border>
    <border>
      <left style="thin">
        <color theme="0" tint="-0.34998626667073579"/>
      </left>
      <right style="medium">
        <color theme="1"/>
      </right>
      <top style="medium">
        <color theme="1"/>
      </top>
      <bottom/>
      <diagonal/>
    </border>
    <border>
      <left style="medium">
        <color theme="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medium">
        <color theme="1"/>
      </left>
      <right style="thin">
        <color theme="0" tint="-0.34998626667073579"/>
      </right>
      <top style="thin">
        <color theme="0" tint="-0.34998626667073579"/>
      </top>
      <bottom style="medium">
        <color theme="1"/>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thin">
        <color theme="0" tint="-0.34998626667073579"/>
      </left>
      <right style="thin">
        <color theme="0" tint="-0.34998626667073579"/>
      </right>
      <top/>
      <bottom/>
      <diagonal/>
    </border>
    <border>
      <left style="medium">
        <color theme="1"/>
      </left>
      <right style="thin">
        <color theme="0" tint="-0.34998626667073579"/>
      </right>
      <top style="medium">
        <color theme="1"/>
      </top>
      <bottom style="thin">
        <color theme="0" tint="-0.34998626667073579"/>
      </bottom>
      <diagonal/>
    </border>
    <border>
      <left style="thin">
        <color theme="0" tint="-0.34998626667073579"/>
      </left>
      <right style="thin">
        <color theme="0" tint="-0.34998626667073579"/>
      </right>
      <top style="medium">
        <color theme="1"/>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theme="1"/>
      </right>
      <top style="medium">
        <color theme="1"/>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top/>
      <bottom style="medium">
        <color theme="1"/>
      </bottom>
      <diagonal/>
    </border>
    <border>
      <left style="medium">
        <color theme="1"/>
      </left>
      <right style="thin">
        <color theme="0" tint="-0.34998626667073579"/>
      </right>
      <top style="medium">
        <color theme="1"/>
      </top>
      <bottom style="medium">
        <color theme="0" tint="-0.34998626667073579"/>
      </bottom>
      <diagonal/>
    </border>
    <border>
      <left style="medium">
        <color theme="1"/>
      </left>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style="medium">
        <color indexed="64"/>
      </left>
      <right/>
      <top style="medium">
        <color indexed="64"/>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style="medium">
        <color theme="0" tint="-0.34998626667073579"/>
      </bottom>
      <diagonal/>
    </border>
    <border>
      <left style="thin">
        <color theme="0" tint="-0.34998626667073579"/>
      </left>
      <right style="medium">
        <color indexed="64"/>
      </right>
      <top style="medium">
        <color indexed="64"/>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medium">
        <color theme="0" tint="-0.34998626667073579"/>
      </top>
      <bottom style="thin">
        <color theme="0" tint="-0.34998626667073579"/>
      </bottom>
      <diagonal/>
    </border>
    <border>
      <left style="medium">
        <color indexed="64"/>
      </left>
      <right/>
      <top/>
      <bottom/>
      <diagonal/>
    </border>
    <border>
      <left/>
      <right style="medium">
        <color indexed="64"/>
      </right>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style="thin">
        <color indexed="22"/>
      </top>
      <bottom style="medium">
        <color indexed="64"/>
      </bottom>
      <diagonal/>
    </border>
    <border>
      <left style="thin">
        <color indexed="64"/>
      </left>
      <right style="medium">
        <color indexed="64"/>
      </right>
      <top style="thin">
        <color indexed="22"/>
      </top>
      <bottom style="medium">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43" fontId="43" fillId="0" borderId="0" applyFont="0" applyFill="0" applyBorder="0" applyAlignment="0" applyProtection="0"/>
  </cellStyleXfs>
  <cellXfs count="44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8" borderId="44" xfId="0" applyNumberFormat="1" applyFont="1" applyFill="1" applyBorder="1" applyAlignment="1" applyProtection="1">
      <alignment horizontal="center" vertical="center"/>
    </xf>
    <xf numFmtId="165" fontId="16"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5" fillId="9" borderId="47" xfId="0" applyFont="1" applyFill="1" applyBorder="1"/>
    <xf numFmtId="0" fontId="25" fillId="9" borderId="48" xfId="0" applyFont="1" applyFill="1" applyBorder="1" applyAlignment="1">
      <alignment wrapText="1"/>
    </xf>
    <xf numFmtId="0" fontId="25"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5"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8" borderId="15" xfId="0" applyNumberFormat="1" applyFont="1" applyFill="1" applyBorder="1" applyAlignment="1" applyProtection="1">
      <alignment vertical="center"/>
    </xf>
    <xf numFmtId="3" fontId="15" fillId="8"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5" fillId="8" borderId="14" xfId="0" applyNumberFormat="1" applyFont="1" applyFill="1" applyBorder="1" applyAlignment="1" applyProtection="1">
      <alignment horizontal="right" vertical="center" shrinkToFit="1"/>
    </xf>
    <xf numFmtId="3" fontId="15" fillId="8" borderId="16" xfId="0" applyNumberFormat="1" applyFont="1" applyFill="1" applyBorder="1" applyAlignment="1" applyProtection="1">
      <alignment horizontal="right" vertical="center" shrinkToFit="1"/>
    </xf>
    <xf numFmtId="3" fontId="15" fillId="9"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8" borderId="44" xfId="0" applyNumberFormat="1" applyFont="1" applyFill="1" applyBorder="1" applyAlignment="1" applyProtection="1">
      <alignment vertical="center" shrinkToFit="1"/>
    </xf>
    <xf numFmtId="3" fontId="20"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5" fillId="9" borderId="0" xfId="0" applyFont="1" applyFill="1" applyBorder="1"/>
    <xf numFmtId="0" fontId="4" fillId="10" borderId="4" xfId="0" applyFont="1" applyFill="1" applyBorder="1" applyAlignment="1" applyProtection="1">
      <alignment horizontal="center" vertical="center"/>
      <protection locked="0"/>
    </xf>
    <xf numFmtId="0" fontId="25" fillId="9" borderId="47" xfId="0" applyFont="1" applyFill="1" applyBorder="1" applyAlignment="1">
      <alignment wrapText="1"/>
    </xf>
    <xf numFmtId="0" fontId="25" fillId="9" borderId="0" xfId="0" applyFont="1" applyFill="1" applyBorder="1" applyAlignment="1">
      <alignment wrapText="1"/>
    </xf>
    <xf numFmtId="0" fontId="24" fillId="9" borderId="47"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6" fillId="9" borderId="0" xfId="0" applyFont="1" applyFill="1" applyBorder="1" applyAlignment="1">
      <alignment vertical="center"/>
    </xf>
    <xf numFmtId="0" fontId="25" fillId="9" borderId="0" xfId="0" applyFont="1" applyFill="1" applyBorder="1" applyAlignment="1">
      <alignment vertical="center"/>
    </xf>
    <xf numFmtId="0" fontId="25" fillId="9" borderId="48" xfId="0" applyFont="1" applyFill="1" applyBorder="1" applyAlignment="1">
      <alignment vertical="center"/>
    </xf>
    <xf numFmtId="0" fontId="5" fillId="9" borderId="0" xfId="0" applyFont="1" applyFill="1" applyBorder="1" applyAlignment="1">
      <alignment horizontal="center" vertical="center"/>
    </xf>
    <xf numFmtId="0" fontId="26" fillId="9" borderId="48" xfId="0" applyFont="1" applyFill="1" applyBorder="1" applyAlignment="1">
      <alignment vertical="center"/>
    </xf>
    <xf numFmtId="0" fontId="25" fillId="9" borderId="0" xfId="0" applyFont="1" applyFill="1" applyBorder="1" applyAlignment="1">
      <alignment vertical="top" wrapText="1"/>
    </xf>
    <xf numFmtId="0" fontId="25" fillId="9" borderId="0" xfId="0" applyFont="1" applyFill="1" applyBorder="1" applyAlignment="1">
      <alignment vertical="top"/>
    </xf>
    <xf numFmtId="0" fontId="5" fillId="9" borderId="0" xfId="0" applyFont="1" applyFill="1" applyBorder="1" applyAlignment="1">
      <alignment horizontal="right" vertical="center" wrapText="1"/>
    </xf>
    <xf numFmtId="0" fontId="27"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28" fillId="9" borderId="0" xfId="0" applyFont="1" applyFill="1" applyBorder="1" applyAlignment="1"/>
    <xf numFmtId="0" fontId="29" fillId="9" borderId="0" xfId="0" applyFont="1" applyFill="1" applyBorder="1" applyAlignment="1">
      <alignment vertical="center"/>
    </xf>
    <xf numFmtId="0" fontId="30" fillId="9" borderId="48" xfId="0" applyFont="1" applyFill="1" applyBorder="1" applyAlignment="1">
      <alignment vertical="center"/>
    </xf>
    <xf numFmtId="0" fontId="32" fillId="9" borderId="0" xfId="0" applyFont="1" applyFill="1" applyBorder="1" applyAlignment="1">
      <alignment vertical="center"/>
    </xf>
    <xf numFmtId="0" fontId="33" fillId="9" borderId="0" xfId="0" applyFont="1" applyFill="1" applyBorder="1" applyAlignment="1">
      <alignment vertical="center"/>
    </xf>
    <xf numFmtId="0" fontId="31" fillId="9" borderId="48" xfId="0" applyFont="1" applyFill="1" applyBorder="1" applyAlignment="1">
      <alignment vertical="center"/>
    </xf>
    <xf numFmtId="0" fontId="28"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3" fontId="15" fillId="8" borderId="15" xfId="0" applyNumberFormat="1" applyFont="1" applyFill="1" applyBorder="1" applyAlignment="1" applyProtection="1">
      <alignment horizontal="right" vertical="center" shrinkToFit="1"/>
      <protection locked="0"/>
    </xf>
    <xf numFmtId="3" fontId="15" fillId="8"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3" fontId="5" fillId="0" borderId="52" xfId="0" applyNumberFormat="1" applyFont="1" applyFill="1" applyBorder="1" applyAlignment="1" applyProtection="1">
      <alignment horizontal="right" vertical="center" shrinkToFit="1"/>
      <protection locked="0"/>
    </xf>
    <xf numFmtId="0" fontId="21" fillId="9" borderId="0" xfId="0" applyFont="1" applyFill="1"/>
    <xf numFmtId="49" fontId="44" fillId="9" borderId="0" xfId="0" applyNumberFormat="1" applyFont="1" applyFill="1" applyAlignment="1">
      <alignment horizontal="center"/>
    </xf>
    <xf numFmtId="0" fontId="45" fillId="9" borderId="0" xfId="0" applyFont="1" applyFill="1"/>
    <xf numFmtId="0" fontId="46" fillId="9" borderId="0" xfId="0" applyFont="1" applyFill="1"/>
    <xf numFmtId="0" fontId="44" fillId="9" borderId="0" xfId="0" applyFont="1" applyFill="1"/>
    <xf numFmtId="0" fontId="44" fillId="14" borderId="0" xfId="0" applyFont="1" applyFill="1" applyAlignment="1">
      <alignment horizontal="center"/>
    </xf>
    <xf numFmtId="0" fontId="44" fillId="9" borderId="0" xfId="0" applyFont="1" applyFill="1" applyAlignment="1">
      <alignment horizontal="center"/>
    </xf>
    <xf numFmtId="0" fontId="44" fillId="14" borderId="53" xfId="0" applyFont="1" applyFill="1" applyBorder="1" applyAlignment="1">
      <alignment vertical="center" wrapText="1"/>
    </xf>
    <xf numFmtId="49" fontId="44" fillId="14" borderId="54" xfId="0" applyNumberFormat="1" applyFont="1" applyFill="1" applyBorder="1" applyAlignment="1">
      <alignment horizontal="center" vertical="center" wrapText="1"/>
    </xf>
    <xf numFmtId="0" fontId="44" fillId="14" borderId="55" xfId="0" applyFont="1" applyFill="1" applyBorder="1" applyAlignment="1">
      <alignment horizontal="center" vertical="center" wrapText="1"/>
    </xf>
    <xf numFmtId="0" fontId="35" fillId="8" borderId="56" xfId="0" applyFont="1" applyFill="1" applyBorder="1" applyAlignment="1">
      <alignment horizontal="left" vertical="center" wrapText="1"/>
    </xf>
    <xf numFmtId="49" fontId="35" fillId="8" borderId="57" xfId="0" applyNumberFormat="1" applyFont="1" applyFill="1" applyBorder="1" applyAlignment="1">
      <alignment horizontal="center" vertical="center"/>
    </xf>
    <xf numFmtId="49" fontId="35" fillId="8" borderId="57" xfId="0" applyNumberFormat="1" applyFont="1" applyFill="1" applyBorder="1" applyAlignment="1">
      <alignment horizontal="center" vertical="center" wrapText="1"/>
    </xf>
    <xf numFmtId="3" fontId="35" fillId="8" borderId="57" xfId="0" applyNumberFormat="1" applyFont="1" applyFill="1" applyBorder="1" applyAlignment="1">
      <alignment horizontal="right" vertical="center"/>
    </xf>
    <xf numFmtId="0" fontId="36" fillId="8" borderId="58" xfId="0" applyFont="1" applyFill="1" applyBorder="1" applyAlignment="1">
      <alignment horizontal="left" vertical="center"/>
    </xf>
    <xf numFmtId="0" fontId="47" fillId="9" borderId="56" xfId="0" applyFont="1" applyFill="1" applyBorder="1" applyAlignment="1">
      <alignment horizontal="left" vertical="center"/>
    </xf>
    <xf numFmtId="49" fontId="47" fillId="9" borderId="57" xfId="0" applyNumberFormat="1" applyFont="1" applyFill="1" applyBorder="1" applyAlignment="1">
      <alignment horizontal="center" vertical="center"/>
    </xf>
    <xf numFmtId="3" fontId="47" fillId="9" borderId="57" xfId="0" applyNumberFormat="1" applyFont="1" applyFill="1" applyBorder="1" applyAlignment="1">
      <alignment horizontal="right" vertical="center"/>
    </xf>
    <xf numFmtId="0" fontId="47" fillId="9" borderId="58" xfId="0" applyFont="1" applyFill="1" applyBorder="1" applyAlignment="1">
      <alignment horizontal="left" vertical="center"/>
    </xf>
    <xf numFmtId="0" fontId="47" fillId="9" borderId="56" xfId="0" applyFont="1" applyFill="1" applyBorder="1" applyAlignment="1">
      <alignment horizontal="left" vertical="center" wrapText="1"/>
    </xf>
    <xf numFmtId="49" fontId="47" fillId="9" borderId="57" xfId="0" applyNumberFormat="1" applyFont="1" applyFill="1" applyBorder="1" applyAlignment="1">
      <alignment horizontal="center" vertical="center" wrapText="1"/>
    </xf>
    <xf numFmtId="0" fontId="47" fillId="9" borderId="58" xfId="0" applyFont="1" applyFill="1" applyBorder="1" applyAlignment="1">
      <alignment horizontal="left" vertical="center" wrapText="1"/>
    </xf>
    <xf numFmtId="3" fontId="5" fillId="0" borderId="57" xfId="0" applyNumberFormat="1" applyFont="1" applyFill="1" applyBorder="1" applyAlignment="1">
      <alignment horizontal="right" vertical="center"/>
    </xf>
    <xf numFmtId="0" fontId="47" fillId="9" borderId="59" xfId="0" applyFont="1" applyFill="1" applyBorder="1" applyAlignment="1">
      <alignment horizontal="left" vertical="center"/>
    </xf>
    <xf numFmtId="49" fontId="44" fillId="9" borderId="60" xfId="0" applyNumberFormat="1" applyFont="1" applyFill="1" applyBorder="1" applyAlignment="1">
      <alignment horizontal="center" vertical="center"/>
    </xf>
    <xf numFmtId="3" fontId="47" fillId="9" borderId="60" xfId="0" applyNumberFormat="1" applyFont="1" applyFill="1" applyBorder="1" applyAlignment="1">
      <alignment horizontal="right" vertical="center"/>
    </xf>
    <xf numFmtId="0" fontId="47" fillId="9" borderId="60" xfId="0" applyFont="1" applyFill="1" applyBorder="1" applyAlignment="1">
      <alignment horizontal="right" vertical="center"/>
    </xf>
    <xf numFmtId="0" fontId="47" fillId="9" borderId="61" xfId="0" applyFont="1" applyFill="1" applyBorder="1" applyAlignment="1">
      <alignment wrapText="1"/>
    </xf>
    <xf numFmtId="0" fontId="35" fillId="8" borderId="58" xfId="0" applyFont="1" applyFill="1" applyBorder="1" applyAlignment="1">
      <alignment wrapText="1"/>
    </xf>
    <xf numFmtId="0" fontId="47" fillId="9" borderId="58" xfId="0" applyFont="1" applyFill="1" applyBorder="1" applyAlignment="1">
      <alignment vertical="center" wrapText="1"/>
    </xf>
    <xf numFmtId="0" fontId="35" fillId="8" borderId="58" xfId="0" applyFont="1" applyFill="1" applyBorder="1" applyAlignment="1">
      <alignment vertical="center" wrapText="1"/>
    </xf>
    <xf numFmtId="0" fontId="44" fillId="15" borderId="62" xfId="0" applyFont="1" applyFill="1" applyBorder="1" applyAlignment="1">
      <alignment horizontal="left" vertical="center"/>
    </xf>
    <xf numFmtId="49" fontId="44" fillId="16" borderId="63" xfId="0" applyNumberFormat="1" applyFont="1" applyFill="1" applyBorder="1" applyAlignment="1">
      <alignment horizontal="center" vertical="center"/>
    </xf>
    <xf numFmtId="49" fontId="44" fillId="16" borderId="64" xfId="0" applyNumberFormat="1" applyFont="1" applyFill="1" applyBorder="1" applyAlignment="1">
      <alignment horizontal="center" vertical="center"/>
    </xf>
    <xf numFmtId="3" fontId="44" fillId="16" borderId="64" xfId="0" applyNumberFormat="1" applyFont="1" applyFill="1" applyBorder="1" applyAlignment="1">
      <alignment horizontal="right" vertical="center"/>
    </xf>
    <xf numFmtId="3" fontId="44" fillId="16" borderId="65" xfId="0" applyNumberFormat="1" applyFont="1" applyFill="1" applyBorder="1" applyAlignment="1">
      <alignment horizontal="right" vertical="center"/>
    </xf>
    <xf numFmtId="0" fontId="47" fillId="9" borderId="66" xfId="0" applyFont="1" applyFill="1" applyBorder="1" applyAlignment="1">
      <alignment horizontal="left" vertical="center"/>
    </xf>
    <xf numFmtId="49" fontId="44" fillId="9" borderId="66" xfId="0" applyNumberFormat="1" applyFont="1" applyFill="1" applyBorder="1" applyAlignment="1">
      <alignment horizontal="center" vertical="center"/>
    </xf>
    <xf numFmtId="3" fontId="47" fillId="9" borderId="66" xfId="0" applyNumberFormat="1" applyFont="1" applyFill="1" applyBorder="1" applyAlignment="1">
      <alignment horizontal="right" vertical="center"/>
    </xf>
    <xf numFmtId="0" fontId="47" fillId="9" borderId="66" xfId="0" applyFont="1" applyFill="1" applyBorder="1" applyAlignment="1">
      <alignment horizontal="right" vertical="center"/>
    </xf>
    <xf numFmtId="0" fontId="35" fillId="8" borderId="67" xfId="0" applyFont="1" applyFill="1" applyBorder="1" applyAlignment="1">
      <alignment horizontal="left" vertical="center"/>
    </xf>
    <xf numFmtId="49" fontId="35" fillId="8" borderId="68" xfId="0" applyNumberFormat="1" applyFont="1" applyFill="1" applyBorder="1" applyAlignment="1">
      <alignment horizontal="center" vertical="center"/>
    </xf>
    <xf numFmtId="3" fontId="35" fillId="8" borderId="69" xfId="0" applyNumberFormat="1" applyFont="1" applyFill="1" applyBorder="1" applyAlignment="1">
      <alignment horizontal="right" vertical="center"/>
    </xf>
    <xf numFmtId="3" fontId="35" fillId="8" borderId="68" xfId="0" applyNumberFormat="1" applyFont="1" applyFill="1" applyBorder="1" applyAlignment="1">
      <alignment horizontal="right" vertical="center"/>
    </xf>
    <xf numFmtId="0" fontId="35" fillId="8" borderId="70" xfId="0" applyFont="1" applyFill="1" applyBorder="1" applyAlignment="1">
      <alignment horizontal="left" vertical="center" wrapText="1"/>
    </xf>
    <xf numFmtId="0" fontId="35" fillId="8" borderId="56" xfId="0" applyFont="1" applyFill="1" applyBorder="1" applyAlignment="1">
      <alignment horizontal="left" vertical="center"/>
    </xf>
    <xf numFmtId="0" fontId="47" fillId="0" borderId="58" xfId="0" applyFont="1" applyFill="1" applyBorder="1" applyAlignment="1">
      <alignment horizontal="left" vertical="center"/>
    </xf>
    <xf numFmtId="3" fontId="47" fillId="0" borderId="57" xfId="0" applyNumberFormat="1" applyFont="1" applyFill="1" applyBorder="1" applyAlignment="1">
      <alignment horizontal="right" vertical="center"/>
    </xf>
    <xf numFmtId="0" fontId="47" fillId="9" borderId="71" xfId="0" applyFont="1" applyFill="1" applyBorder="1" applyAlignment="1">
      <alignment horizontal="left" vertical="center" wrapText="1"/>
    </xf>
    <xf numFmtId="0" fontId="47" fillId="9" borderId="72" xfId="0" applyFont="1" applyFill="1" applyBorder="1" applyAlignment="1">
      <alignment horizontal="left" vertical="center" wrapText="1"/>
    </xf>
    <xf numFmtId="0" fontId="47" fillId="0" borderId="0" xfId="0" applyFont="1"/>
    <xf numFmtId="0" fontId="0" fillId="9" borderId="0" xfId="0" applyFill="1"/>
    <xf numFmtId="49" fontId="44" fillId="9" borderId="0" xfId="0" applyNumberFormat="1" applyFont="1" applyFill="1" applyAlignment="1">
      <alignment horizontal="center" vertical="center"/>
    </xf>
    <xf numFmtId="49" fontId="44" fillId="9" borderId="0" xfId="0" applyNumberFormat="1" applyFont="1" applyFill="1" applyAlignment="1">
      <alignment horizontal="center" vertical="center" wrapText="1"/>
    </xf>
    <xf numFmtId="0" fontId="47" fillId="9" borderId="0" xfId="0" applyFont="1" applyFill="1"/>
    <xf numFmtId="0" fontId="44" fillId="17" borderId="0" xfId="0" applyFont="1" applyFill="1" applyAlignment="1">
      <alignment horizontal="center"/>
    </xf>
    <xf numFmtId="0" fontId="49" fillId="9" borderId="73" xfId="0" applyFont="1" applyFill="1" applyBorder="1"/>
    <xf numFmtId="49" fontId="50" fillId="9" borderId="73" xfId="0" applyNumberFormat="1" applyFont="1" applyFill="1" applyBorder="1" applyAlignment="1">
      <alignment horizontal="center" vertical="center"/>
    </xf>
    <xf numFmtId="49" fontId="50" fillId="9" borderId="73" xfId="0" applyNumberFormat="1" applyFont="1" applyFill="1" applyBorder="1" applyAlignment="1">
      <alignment horizontal="center" vertical="center" wrapText="1"/>
    </xf>
    <xf numFmtId="3" fontId="44" fillId="9" borderId="73" xfId="0" applyNumberFormat="1" applyFont="1" applyFill="1" applyBorder="1" applyAlignment="1">
      <alignment horizontal="center"/>
    </xf>
    <xf numFmtId="3" fontId="51" fillId="9" borderId="73" xfId="0" applyNumberFormat="1" applyFont="1" applyFill="1" applyBorder="1" applyAlignment="1">
      <alignment horizontal="center"/>
    </xf>
    <xf numFmtId="0" fontId="51" fillId="9" borderId="73" xfId="0" applyFont="1" applyFill="1" applyBorder="1" applyAlignment="1">
      <alignment vertical="center"/>
    </xf>
    <xf numFmtId="0" fontId="44" fillId="14" borderId="74" xfId="0" applyFont="1" applyFill="1" applyBorder="1" applyAlignment="1">
      <alignment vertical="center" wrapText="1"/>
    </xf>
    <xf numFmtId="0" fontId="35" fillId="8" borderId="75" xfId="0" applyFont="1" applyFill="1" applyBorder="1" applyAlignment="1">
      <alignment vertical="center" wrapText="1"/>
    </xf>
    <xf numFmtId="49" fontId="35" fillId="8" borderId="76" xfId="0" applyNumberFormat="1" applyFont="1" applyFill="1" applyBorder="1" applyAlignment="1">
      <alignment horizontal="center" vertical="center"/>
    </xf>
    <xf numFmtId="49" fontId="35" fillId="8" borderId="76" xfId="0" applyNumberFormat="1" applyFont="1" applyFill="1" applyBorder="1" applyAlignment="1">
      <alignment horizontal="center" vertical="center" wrapText="1"/>
    </xf>
    <xf numFmtId="3" fontId="35" fillId="8" borderId="76" xfId="0" applyNumberFormat="1" applyFont="1" applyFill="1" applyBorder="1" applyAlignment="1">
      <alignment horizontal="right" vertical="center"/>
    </xf>
    <xf numFmtId="0" fontId="36" fillId="8" borderId="77" xfId="0" applyFont="1" applyFill="1" applyBorder="1" applyAlignment="1">
      <alignment horizontal="left" vertical="center"/>
    </xf>
    <xf numFmtId="49" fontId="44" fillId="9" borderId="60" xfId="0" applyNumberFormat="1" applyFont="1" applyFill="1" applyBorder="1" applyAlignment="1">
      <alignment horizontal="center" vertical="center" wrapText="1"/>
    </xf>
    <xf numFmtId="0" fontId="47" fillId="9" borderId="61" xfId="0" applyFont="1" applyFill="1" applyBorder="1" applyAlignment="1">
      <alignment horizontal="left" vertical="center"/>
    </xf>
    <xf numFmtId="0" fontId="35" fillId="8" borderId="58" xfId="0" applyFont="1" applyFill="1" applyBorder="1" applyAlignment="1">
      <alignment horizontal="left" vertical="center" wrapText="1"/>
    </xf>
    <xf numFmtId="0" fontId="47" fillId="0" borderId="58" xfId="0" applyFont="1" applyFill="1" applyBorder="1" applyAlignment="1">
      <alignment horizontal="left" vertical="center" wrapText="1"/>
    </xf>
    <xf numFmtId="0" fontId="35" fillId="8" borderId="58" xfId="0" applyFont="1" applyFill="1" applyBorder="1" applyAlignment="1">
      <alignment horizontal="left" vertical="center"/>
    </xf>
    <xf numFmtId="0" fontId="44" fillId="9" borderId="59" xfId="0" applyFont="1" applyFill="1" applyBorder="1" applyAlignment="1">
      <alignment horizontal="left" vertical="center"/>
    </xf>
    <xf numFmtId="3" fontId="44" fillId="9" borderId="60" xfId="0" applyNumberFormat="1" applyFont="1" applyFill="1" applyBorder="1" applyAlignment="1">
      <alignment horizontal="right" vertical="center"/>
    </xf>
    <xf numFmtId="0" fontId="44" fillId="9" borderId="60" xfId="0" applyFont="1" applyFill="1" applyBorder="1" applyAlignment="1">
      <alignment horizontal="right" vertical="center"/>
    </xf>
    <xf numFmtId="0" fontId="44" fillId="9" borderId="61" xfId="0" applyFont="1" applyFill="1" applyBorder="1" applyAlignment="1">
      <alignment horizontal="left" vertical="center"/>
    </xf>
    <xf numFmtId="0" fontId="35" fillId="8" borderId="62" xfId="0" applyFont="1" applyFill="1" applyBorder="1" applyAlignment="1">
      <alignment horizontal="left" vertical="center" wrapText="1"/>
    </xf>
    <xf numFmtId="49" fontId="35" fillId="8" borderId="64" xfId="0" applyNumberFormat="1" applyFont="1" applyFill="1" applyBorder="1" applyAlignment="1">
      <alignment horizontal="center" vertical="center"/>
    </xf>
    <xf numFmtId="49" fontId="35" fillId="8" borderId="64" xfId="0" applyNumberFormat="1" applyFont="1" applyFill="1" applyBorder="1" applyAlignment="1">
      <alignment horizontal="center" vertical="center" wrapText="1"/>
    </xf>
    <xf numFmtId="3" fontId="35" fillId="8" borderId="64" xfId="0" applyNumberFormat="1" applyFont="1" applyFill="1" applyBorder="1" applyAlignment="1">
      <alignment horizontal="right" vertical="center"/>
    </xf>
    <xf numFmtId="0" fontId="36" fillId="8" borderId="65" xfId="0" applyFont="1" applyFill="1" applyBorder="1" applyAlignment="1">
      <alignment horizontal="left" vertical="center"/>
    </xf>
    <xf numFmtId="43" fontId="0" fillId="0" borderId="0" xfId="4" applyFont="1"/>
    <xf numFmtId="0" fontId="44" fillId="14" borderId="78" xfId="0" applyFont="1" applyFill="1" applyBorder="1" applyAlignment="1">
      <alignment horizontal="left" vertical="center" wrapText="1"/>
    </xf>
    <xf numFmtId="49" fontId="44" fillId="14" borderId="79" xfId="0" applyNumberFormat="1" applyFont="1" applyFill="1" applyBorder="1" applyAlignment="1">
      <alignment horizontal="center" vertical="center" wrapText="1"/>
    </xf>
    <xf numFmtId="3" fontId="44" fillId="14" borderId="80" xfId="0" applyNumberFormat="1" applyFont="1" applyFill="1" applyBorder="1" applyAlignment="1">
      <alignment horizontal="center" vertical="center" wrapText="1"/>
    </xf>
    <xf numFmtId="0" fontId="44" fillId="14" borderId="81" xfId="0" applyFont="1" applyFill="1" applyBorder="1" applyAlignment="1">
      <alignment horizontal="center" vertical="center"/>
    </xf>
    <xf numFmtId="49" fontId="35" fillId="8" borderId="71" xfId="0" applyNumberFormat="1" applyFont="1" applyFill="1" applyBorder="1" applyAlignment="1">
      <alignment horizontal="left" vertical="center" wrapText="1"/>
    </xf>
    <xf numFmtId="49" fontId="35" fillId="8" borderId="82" xfId="0" applyNumberFormat="1" applyFont="1" applyFill="1" applyBorder="1" applyAlignment="1">
      <alignment horizontal="center" vertical="center"/>
    </xf>
    <xf numFmtId="0" fontId="35" fillId="8" borderId="83" xfId="0" applyFont="1" applyFill="1" applyBorder="1" applyAlignment="1">
      <alignment horizontal="left" vertical="center" wrapText="1"/>
    </xf>
    <xf numFmtId="0" fontId="0" fillId="0" borderId="84" xfId="0" applyBorder="1" applyAlignment="1">
      <alignment wrapText="1"/>
    </xf>
    <xf numFmtId="0" fontId="0" fillId="0" borderId="0" xfId="0" applyBorder="1"/>
    <xf numFmtId="0" fontId="0" fillId="0" borderId="85" xfId="0" applyBorder="1"/>
    <xf numFmtId="0" fontId="35" fillId="8" borderId="72" xfId="0" applyFont="1" applyFill="1" applyBorder="1" applyAlignment="1">
      <alignment horizontal="left" vertical="center" wrapText="1"/>
    </xf>
    <xf numFmtId="0" fontId="36" fillId="8" borderId="72" xfId="0" applyFont="1" applyFill="1" applyBorder="1" applyAlignment="1">
      <alignment horizontal="left" vertical="center"/>
    </xf>
    <xf numFmtId="0" fontId="35" fillId="8" borderId="86" xfId="0" applyFont="1" applyFill="1" applyBorder="1" applyAlignment="1">
      <alignment horizontal="left" vertical="center" wrapText="1"/>
    </xf>
    <xf numFmtId="49" fontId="35" fillId="8" borderId="87" xfId="0" applyNumberFormat="1" applyFont="1" applyFill="1" applyBorder="1" applyAlignment="1">
      <alignment horizontal="center" vertical="center"/>
    </xf>
    <xf numFmtId="3" fontId="35" fillId="8" borderId="87" xfId="0" applyNumberFormat="1" applyFont="1" applyFill="1" applyBorder="1" applyAlignment="1">
      <alignment horizontal="right" vertical="center"/>
    </xf>
    <xf numFmtId="0" fontId="36" fillId="8" borderId="88" xfId="0" applyFont="1" applyFill="1" applyBorder="1" applyAlignment="1">
      <alignment horizontal="left" vertical="center"/>
    </xf>
    <xf numFmtId="0" fontId="14" fillId="8" borderId="89" xfId="0" applyFont="1" applyFill="1" applyBorder="1" applyAlignment="1" applyProtection="1">
      <alignment vertical="center" wrapText="1"/>
    </xf>
    <xf numFmtId="49" fontId="14" fillId="8" borderId="90" xfId="0" applyNumberFormat="1" applyFont="1" applyFill="1" applyBorder="1" applyAlignment="1" applyProtection="1">
      <alignment horizontal="center" vertical="center" wrapText="1"/>
    </xf>
    <xf numFmtId="0" fontId="14" fillId="8" borderId="90" xfId="0" applyFont="1" applyFill="1" applyBorder="1" applyAlignment="1" applyProtection="1">
      <alignment horizontal="center" vertical="center" wrapText="1"/>
    </xf>
    <xf numFmtId="3" fontId="14" fillId="8" borderId="90" xfId="0" applyNumberFormat="1" applyFont="1" applyFill="1" applyBorder="1" applyAlignment="1" applyProtection="1">
      <alignment vertical="center" wrapText="1"/>
    </xf>
    <xf numFmtId="0" fontId="0" fillId="9" borderId="0" xfId="0" applyFill="1" applyAlignment="1">
      <alignment horizontal="left" wrapText="1"/>
    </xf>
    <xf numFmtId="0" fontId="2" fillId="9" borderId="0" xfId="0" applyFont="1" applyFill="1" applyAlignment="1">
      <alignment horizontal="left" vertical="top"/>
    </xf>
    <xf numFmtId="0" fontId="52" fillId="9" borderId="0" xfId="0" applyFont="1" applyFill="1" applyAlignment="1">
      <alignment horizontal="left" vertical="top" wrapText="1"/>
    </xf>
    <xf numFmtId="43" fontId="2" fillId="0" borderId="0" xfId="4" applyFont="1"/>
    <xf numFmtId="3" fontId="5" fillId="9" borderId="57" xfId="0" applyNumberFormat="1" applyFont="1" applyFill="1" applyBorder="1" applyAlignment="1">
      <alignment horizontal="right" vertical="center"/>
    </xf>
    <xf numFmtId="0" fontId="53" fillId="0" borderId="0" xfId="0" applyFont="1" applyBorder="1"/>
    <xf numFmtId="0" fontId="5" fillId="9" borderId="58" xfId="0" applyFont="1" applyFill="1" applyBorder="1" applyAlignment="1">
      <alignment horizontal="left" vertical="center" wrapText="1"/>
    </xf>
    <xf numFmtId="0" fontId="35" fillId="8" borderId="91" xfId="0" applyFont="1" applyFill="1" applyBorder="1" applyAlignment="1" applyProtection="1">
      <alignment vertical="center" wrapText="1"/>
    </xf>
    <xf numFmtId="0" fontId="25" fillId="9" borderId="0" xfId="0" applyFont="1" applyFill="1" applyBorder="1"/>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25" fillId="10" borderId="3" xfId="0" applyFont="1" applyFill="1" applyBorder="1" applyAlignment="1" applyProtection="1">
      <alignment vertical="center"/>
      <protection locked="0"/>
    </xf>
    <xf numFmtId="0" fontId="25" fillId="10" borderId="2" xfId="0" applyFont="1" applyFill="1" applyBorder="1" applyAlignment="1" applyProtection="1">
      <alignment vertical="center"/>
      <protection locked="0"/>
    </xf>
    <xf numFmtId="0" fontId="25" fillId="10" borderId="4" xfId="0" applyFont="1" applyFill="1" applyBorder="1" applyAlignment="1" applyProtection="1">
      <alignment vertical="center"/>
      <protection locked="0"/>
    </xf>
    <xf numFmtId="0" fontId="5" fillId="9" borderId="1" xfId="0" applyFont="1" applyFill="1" applyBorder="1" applyAlignment="1">
      <alignment horizontal="left" vertical="center" wrapText="1"/>
    </xf>
    <xf numFmtId="0" fontId="5" fillId="9" borderId="6" xfId="0" applyFont="1" applyFill="1" applyBorder="1" applyAlignment="1">
      <alignment horizontal="left" vertical="center" wrapText="1"/>
    </xf>
    <xf numFmtId="0" fontId="5" fillId="9" borderId="0" xfId="0" applyFont="1" applyFill="1" applyBorder="1" applyAlignment="1">
      <alignment vertical="center"/>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1" fillId="9" borderId="31" xfId="0" applyFont="1" applyFill="1" applyBorder="1" applyAlignment="1">
      <alignment vertical="center"/>
    </xf>
    <xf numFmtId="0" fontId="21" fillId="9" borderId="1" xfId="0" applyFont="1" applyFill="1" applyBorder="1" applyAlignment="1">
      <alignment vertical="center"/>
    </xf>
    <xf numFmtId="0" fontId="24" fillId="9" borderId="47"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9" borderId="0" xfId="0" applyFont="1" applyFill="1" applyBorder="1" applyAlignment="1">
      <alignment wrapText="1"/>
    </xf>
    <xf numFmtId="0" fontId="25" fillId="9" borderId="0" xfId="0" applyFont="1" applyFill="1" applyBorder="1" applyAlignment="1">
      <alignment vertical="center" wrapText="1"/>
    </xf>
    <xf numFmtId="0" fontId="23" fillId="9" borderId="47" xfId="0" applyFont="1" applyFill="1" applyBorder="1" applyAlignment="1">
      <alignment horizontal="center" vertical="center" wrapText="1"/>
    </xf>
    <xf numFmtId="0" fontId="23" fillId="9" borderId="0" xfId="0" applyFont="1" applyFill="1" applyBorder="1" applyAlignment="1">
      <alignment horizontal="center" vertical="center"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5" fillId="9" borderId="48" xfId="0" applyFont="1" applyFill="1" applyBorder="1" applyAlignment="1">
      <alignment horizontal="right" vertical="center" wrapText="1"/>
    </xf>
    <xf numFmtId="0" fontId="26" fillId="9" borderId="47" xfId="0" applyFont="1" applyFill="1" applyBorder="1" applyAlignment="1">
      <alignment vertical="center"/>
    </xf>
    <xf numFmtId="0" fontId="26" fillId="9" borderId="0" xfId="0" applyFont="1" applyFill="1" applyBorder="1" applyAlignment="1">
      <alignment vertical="center"/>
    </xf>
    <xf numFmtId="0" fontId="25" fillId="9" borderId="47" xfId="0" applyFont="1" applyFill="1" applyBorder="1" applyAlignment="1">
      <alignment wrapText="1"/>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25" fillId="10" borderId="3" xfId="0" applyFont="1" applyFill="1" applyBorder="1" applyProtection="1">
      <protection locked="0"/>
    </xf>
    <xf numFmtId="0" fontId="25" fillId="10" borderId="2" xfId="0" applyFont="1" applyFill="1" applyBorder="1" applyProtection="1">
      <protection locked="0"/>
    </xf>
    <xf numFmtId="0" fontId="25" fillId="10" borderId="4" xfId="0" applyFont="1" applyFill="1" applyBorder="1" applyProtection="1">
      <protection locked="0"/>
    </xf>
    <xf numFmtId="0" fontId="25" fillId="9" borderId="0" xfId="0" applyFont="1" applyFill="1" applyBorder="1" applyAlignment="1">
      <alignment vertical="center"/>
    </xf>
    <xf numFmtId="0" fontId="25" fillId="9" borderId="48" xfId="0" applyFont="1" applyFill="1" applyBorder="1" applyAlignment="1">
      <alignment vertical="center"/>
    </xf>
    <xf numFmtId="0" fontId="5" fillId="9" borderId="47" xfId="0" applyFont="1" applyFill="1" applyBorder="1" applyAlignment="1">
      <alignment horizontal="center" vertical="center"/>
    </xf>
    <xf numFmtId="0" fontId="31" fillId="9" borderId="0" xfId="0" applyFont="1" applyFill="1" applyBorder="1" applyAlignment="1">
      <alignment vertical="center"/>
    </xf>
    <xf numFmtId="0" fontId="31" fillId="9" borderId="48" xfId="0" applyFont="1" applyFill="1" applyBorder="1" applyAlignment="1">
      <alignment vertical="center"/>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25" fillId="9" borderId="0" xfId="0" applyFont="1" applyFill="1" applyBorder="1" applyProtection="1">
      <protection locked="0"/>
    </xf>
    <xf numFmtId="0" fontId="4" fillId="10" borderId="4" xfId="0" applyFont="1" applyFill="1" applyBorder="1" applyAlignment="1" applyProtection="1">
      <alignment horizontal="right" vertical="center"/>
      <protection locked="0"/>
    </xf>
    <xf numFmtId="0" fontId="25" fillId="9" borderId="0" xfId="0" applyFont="1" applyFill="1" applyBorder="1" applyAlignment="1">
      <alignment vertical="top"/>
    </xf>
    <xf numFmtId="0" fontId="25" fillId="9" borderId="0" xfId="0" applyFont="1" applyFill="1" applyBorder="1" applyAlignment="1">
      <alignment vertical="top" wrapText="1"/>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35" fillId="8" borderId="15"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7" fillId="8" borderId="15"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8" fillId="8" borderId="15" xfId="0" applyFont="1" applyFill="1" applyBorder="1" applyAlignment="1" applyProtection="1">
      <alignment horizontal="left" vertical="center" wrapText="1"/>
    </xf>
    <xf numFmtId="0" fontId="12" fillId="8" borderId="15"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indent="1"/>
    </xf>
    <xf numFmtId="0" fontId="12"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4" fillId="8" borderId="16"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2" fillId="4" borderId="14" xfId="0" applyFont="1" applyFill="1" applyBorder="1" applyAlignment="1" applyProtection="1">
      <alignment vertical="center" wrapText="1"/>
    </xf>
    <xf numFmtId="0" fontId="5" fillId="9" borderId="15" xfId="0" applyFont="1" applyFill="1" applyBorder="1" applyAlignment="1" applyProtection="1">
      <alignment horizontal="left" vertical="center" wrapText="1" indent="1"/>
    </xf>
    <xf numFmtId="0" fontId="5" fillId="8" borderId="15" xfId="0" applyFont="1" applyFill="1" applyBorder="1" applyAlignment="1" applyProtection="1">
      <alignment horizontal="left" vertical="center" wrapText="1" indent="1"/>
    </xf>
    <xf numFmtId="0" fontId="5" fillId="8" borderId="16" xfId="0" applyFont="1" applyFill="1" applyBorder="1" applyAlignment="1" applyProtection="1">
      <alignment horizontal="left" vertical="center" wrapText="1" indent="1"/>
    </xf>
    <xf numFmtId="0" fontId="35" fillId="8" borderId="14" xfId="0" applyFont="1" applyFill="1" applyBorder="1" applyAlignment="1" applyProtection="1">
      <alignment horizontal="left" vertical="center" wrapText="1"/>
    </xf>
    <xf numFmtId="0" fontId="14" fillId="8" borderId="14" xfId="0" applyFont="1" applyFill="1" applyBorder="1" applyAlignment="1" applyProtection="1">
      <alignment horizontal="left" vertical="center" wrapTex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38" fillId="8" borderId="16" xfId="0" applyFont="1" applyFill="1" applyBorder="1" applyAlignment="1" applyProtection="1">
      <alignment horizontal="left" vertical="center" wrapText="1"/>
    </xf>
    <xf numFmtId="0" fontId="12" fillId="8"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5" fillId="0" borderId="33" xfId="0" applyFont="1" applyFill="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8" borderId="45" xfId="0" applyFont="1" applyFill="1" applyBorder="1" applyAlignment="1" applyProtection="1">
      <alignment horizontal="left" vertical="center" wrapText="1"/>
    </xf>
    <xf numFmtId="0" fontId="17"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8" borderId="44" xfId="0" applyFont="1" applyFill="1" applyBorder="1" applyAlignment="1" applyProtection="1">
      <alignment horizontal="left" vertical="center" wrapText="1"/>
    </xf>
    <xf numFmtId="0" fontId="42" fillId="8" borderId="45" xfId="0" applyFont="1" applyFill="1" applyBorder="1" applyAlignment="1" applyProtection="1">
      <alignment horizontal="left" vertical="center" wrapText="1"/>
    </xf>
    <xf numFmtId="0" fontId="3" fillId="0" borderId="46" xfId="0" applyFont="1" applyBorder="1" applyProtection="1"/>
    <xf numFmtId="0" fontId="16" fillId="0" borderId="44" xfId="0" applyFont="1" applyBorder="1" applyAlignment="1" applyProtection="1">
      <alignment horizontal="left" vertical="center" wrapText="1"/>
    </xf>
    <xf numFmtId="0" fontId="16" fillId="8"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5" borderId="43" xfId="0" applyFont="1" applyFill="1" applyBorder="1" applyAlignment="1" applyProtection="1">
      <alignment horizontal="left" vertical="center"/>
    </xf>
    <xf numFmtId="0" fontId="19" fillId="5"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1" fillId="9" borderId="0" xfId="0" applyFont="1" applyFill="1" applyAlignment="1">
      <alignment horizontal="left" wrapText="1"/>
    </xf>
    <xf numFmtId="0" fontId="44" fillId="17" borderId="0" xfId="0" applyFont="1" applyFill="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44" fillId="14" borderId="0" xfId="0" applyFont="1" applyFill="1" applyAlignment="1">
      <alignment horizontal="center"/>
    </xf>
    <xf numFmtId="0" fontId="0" fillId="9" borderId="0" xfId="0" applyFill="1" applyAlignment="1">
      <alignment horizontal="left" wrapText="1"/>
    </xf>
  </cellXfs>
  <cellStyles count="5">
    <cellStyle name="Comma" xfId="4" builtinId="3"/>
    <cellStyle name="Hyperlink 2" xfId="2" xr:uid="{00000000-0005-0000-0000-000001000000}"/>
    <cellStyle name="Normal" xfId="0" builtinId="0"/>
    <cellStyle name="Normal 2" xfId="3" xr:uid="{00000000-0005-0000-0000-000003000000}"/>
    <cellStyle name="Style 1" xfId="1" xr:uid="{00000000-0005-0000-0000-000004000000}"/>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59" sqref="C59:J59"/>
    </sheetView>
  </sheetViews>
  <sheetFormatPr defaultRowHeight="13.2" x14ac:dyDescent="0.25"/>
  <cols>
    <col min="1" max="1" width="12.33203125" customWidth="1"/>
    <col min="2" max="2" width="9.109375" customWidth="1"/>
    <col min="9" max="9" width="12.77734375" customWidth="1"/>
  </cols>
  <sheetData>
    <row r="1" spans="1:10" ht="15.6" x14ac:dyDescent="0.25">
      <c r="A1" s="242"/>
      <c r="B1" s="243"/>
      <c r="C1" s="243"/>
      <c r="D1" s="29"/>
      <c r="E1" s="29"/>
      <c r="F1" s="29"/>
      <c r="G1" s="29"/>
      <c r="H1" s="29"/>
      <c r="I1" s="29"/>
      <c r="J1" s="30"/>
    </row>
    <row r="2" spans="1:10" ht="14.4" customHeight="1" x14ac:dyDescent="0.25">
      <c r="A2" s="244" t="s">
        <v>0</v>
      </c>
      <c r="B2" s="245"/>
      <c r="C2" s="245"/>
      <c r="D2" s="245"/>
      <c r="E2" s="245"/>
      <c r="F2" s="245"/>
      <c r="G2" s="245"/>
      <c r="H2" s="245"/>
      <c r="I2" s="245"/>
      <c r="J2" s="246"/>
    </row>
    <row r="3" spans="1:10" ht="13.8" x14ac:dyDescent="0.25">
      <c r="A3" s="86"/>
      <c r="B3" s="87"/>
      <c r="C3" s="87"/>
      <c r="D3" s="87"/>
      <c r="E3" s="87"/>
      <c r="F3" s="87"/>
      <c r="G3" s="87"/>
      <c r="H3" s="87"/>
      <c r="I3" s="87"/>
      <c r="J3" s="88"/>
    </row>
    <row r="4" spans="1:10" ht="33.6" customHeight="1" x14ac:dyDescent="0.25">
      <c r="A4" s="247" t="s">
        <v>1</v>
      </c>
      <c r="B4" s="248"/>
      <c r="C4" s="248"/>
      <c r="D4" s="248"/>
      <c r="E4" s="249">
        <v>44197</v>
      </c>
      <c r="F4" s="250"/>
      <c r="G4" s="94" t="s">
        <v>2</v>
      </c>
      <c r="H4" s="249">
        <v>44561</v>
      </c>
      <c r="I4" s="250"/>
      <c r="J4" s="31"/>
    </row>
    <row r="5" spans="1:10" s="99" customFormat="1" ht="10.199999999999999" customHeight="1" x14ac:dyDescent="0.3">
      <c r="A5" s="251"/>
      <c r="B5" s="252"/>
      <c r="C5" s="252"/>
      <c r="D5" s="252"/>
      <c r="E5" s="252"/>
      <c r="F5" s="252"/>
      <c r="G5" s="252"/>
      <c r="H5" s="252"/>
      <c r="I5" s="252"/>
      <c r="J5" s="253"/>
    </row>
    <row r="6" spans="1:10" ht="20.399999999999999" customHeight="1" x14ac:dyDescent="0.25">
      <c r="A6" s="89"/>
      <c r="B6" s="100" t="s">
        <v>3</v>
      </c>
      <c r="C6" s="90"/>
      <c r="D6" s="90"/>
      <c r="E6" s="112">
        <v>2021</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256" t="s">
        <v>4</v>
      </c>
      <c r="B8" s="257"/>
      <c r="C8" s="257"/>
      <c r="D8" s="257"/>
      <c r="E8" s="257"/>
      <c r="F8" s="257"/>
      <c r="G8" s="257"/>
      <c r="H8" s="257"/>
      <c r="I8" s="257"/>
      <c r="J8" s="32"/>
    </row>
    <row r="9" spans="1:10" ht="13.8" x14ac:dyDescent="0.25">
      <c r="A9" s="33"/>
      <c r="B9" s="82"/>
      <c r="C9" s="82"/>
      <c r="D9" s="82"/>
      <c r="E9" s="255"/>
      <c r="F9" s="255"/>
      <c r="G9" s="228"/>
      <c r="H9" s="228"/>
      <c r="I9" s="92"/>
      <c r="J9" s="93"/>
    </row>
    <row r="10" spans="1:10" ht="25.95" customHeight="1" x14ac:dyDescent="0.25">
      <c r="A10" s="258" t="s">
        <v>5</v>
      </c>
      <c r="B10" s="259"/>
      <c r="C10" s="260">
        <v>3474771</v>
      </c>
      <c r="D10" s="261"/>
      <c r="E10" s="84"/>
      <c r="F10" s="230" t="s">
        <v>6</v>
      </c>
      <c r="G10" s="262"/>
      <c r="H10" s="260" t="s">
        <v>703</v>
      </c>
      <c r="I10" s="261"/>
      <c r="J10" s="34"/>
    </row>
    <row r="11" spans="1:10" ht="15.6" customHeight="1" x14ac:dyDescent="0.25">
      <c r="A11" s="33"/>
      <c r="B11" s="82"/>
      <c r="C11" s="82"/>
      <c r="D11" s="82"/>
      <c r="E11" s="254"/>
      <c r="F11" s="254"/>
      <c r="G11" s="254"/>
      <c r="H11" s="254"/>
      <c r="I11" s="85"/>
      <c r="J11" s="34"/>
    </row>
    <row r="12" spans="1:10" ht="21.15" customHeight="1" x14ac:dyDescent="0.25">
      <c r="A12" s="229" t="s">
        <v>7</v>
      </c>
      <c r="B12" s="259"/>
      <c r="C12" s="260">
        <v>40020883</v>
      </c>
      <c r="D12" s="261"/>
      <c r="E12" s="265"/>
      <c r="F12" s="254"/>
      <c r="G12" s="254"/>
      <c r="H12" s="254"/>
      <c r="I12" s="85"/>
      <c r="J12" s="34"/>
    </row>
    <row r="13" spans="1:10" ht="10.95" customHeight="1" x14ac:dyDescent="0.25">
      <c r="A13" s="84"/>
      <c r="B13" s="85"/>
      <c r="C13" s="82"/>
      <c r="D13" s="82"/>
      <c r="E13" s="228"/>
      <c r="F13" s="228"/>
      <c r="G13" s="228"/>
      <c r="H13" s="228"/>
      <c r="I13" s="82"/>
      <c r="J13" s="35"/>
    </row>
    <row r="14" spans="1:10" ht="22.95" customHeight="1" x14ac:dyDescent="0.25">
      <c r="A14" s="229" t="s">
        <v>8</v>
      </c>
      <c r="B14" s="262"/>
      <c r="C14" s="260">
        <v>36201212847</v>
      </c>
      <c r="D14" s="261"/>
      <c r="E14" s="263"/>
      <c r="F14" s="264"/>
      <c r="G14" s="98" t="s">
        <v>9</v>
      </c>
      <c r="H14" s="260" t="s">
        <v>704</v>
      </c>
      <c r="I14" s="261"/>
      <c r="J14" s="95"/>
    </row>
    <row r="15" spans="1:10" ht="14.4" customHeight="1" x14ac:dyDescent="0.25">
      <c r="A15" s="84"/>
      <c r="B15" s="85"/>
      <c r="C15" s="82"/>
      <c r="D15" s="82"/>
      <c r="E15" s="228"/>
      <c r="F15" s="228"/>
      <c r="G15" s="228"/>
      <c r="H15" s="228"/>
      <c r="I15" s="82"/>
      <c r="J15" s="35"/>
    </row>
    <row r="16" spans="1:10" ht="13.05" customHeight="1" x14ac:dyDescent="0.25">
      <c r="A16" s="229" t="s">
        <v>10</v>
      </c>
      <c r="B16" s="262"/>
      <c r="C16" s="266" t="s">
        <v>705</v>
      </c>
      <c r="D16" s="267"/>
      <c r="E16" s="91"/>
      <c r="F16" s="91"/>
      <c r="G16" s="91"/>
      <c r="H16" s="91"/>
      <c r="I16" s="91"/>
      <c r="J16" s="95"/>
    </row>
    <row r="17" spans="1:10" ht="14.4" customHeight="1" x14ac:dyDescent="0.25">
      <c r="A17" s="268"/>
      <c r="B17" s="269"/>
      <c r="C17" s="269"/>
      <c r="D17" s="269"/>
      <c r="E17" s="269"/>
      <c r="F17" s="269"/>
      <c r="G17" s="269"/>
      <c r="H17" s="269"/>
      <c r="I17" s="269"/>
      <c r="J17" s="270"/>
    </row>
    <row r="18" spans="1:10" x14ac:dyDescent="0.25">
      <c r="A18" s="258" t="s">
        <v>11</v>
      </c>
      <c r="B18" s="259"/>
      <c r="C18" s="271" t="s">
        <v>706</v>
      </c>
      <c r="D18" s="272"/>
      <c r="E18" s="272"/>
      <c r="F18" s="272"/>
      <c r="G18" s="272"/>
      <c r="H18" s="272"/>
      <c r="I18" s="272"/>
      <c r="J18" s="273"/>
    </row>
    <row r="19" spans="1:10" ht="13.8" x14ac:dyDescent="0.25">
      <c r="A19" s="33"/>
      <c r="B19" s="82"/>
      <c r="C19" s="97"/>
      <c r="D19" s="82"/>
      <c r="E19" s="228"/>
      <c r="F19" s="228"/>
      <c r="G19" s="228"/>
      <c r="H19" s="228"/>
      <c r="I19" s="82"/>
      <c r="J19" s="35"/>
    </row>
    <row r="20" spans="1:10" ht="13.8" x14ac:dyDescent="0.25">
      <c r="A20" s="258" t="s">
        <v>12</v>
      </c>
      <c r="B20" s="259"/>
      <c r="C20" s="260">
        <v>52240</v>
      </c>
      <c r="D20" s="261"/>
      <c r="E20" s="228"/>
      <c r="F20" s="228"/>
      <c r="G20" s="271" t="s">
        <v>707</v>
      </c>
      <c r="H20" s="272"/>
      <c r="I20" s="272"/>
      <c r="J20" s="273"/>
    </row>
    <row r="21" spans="1:10" ht="13.8" x14ac:dyDescent="0.25">
      <c r="A21" s="33"/>
      <c r="B21" s="82"/>
      <c r="C21" s="82"/>
      <c r="D21" s="82"/>
      <c r="E21" s="228"/>
      <c r="F21" s="228"/>
      <c r="G21" s="228"/>
      <c r="H21" s="228"/>
      <c r="I21" s="82"/>
      <c r="J21" s="35"/>
    </row>
    <row r="22" spans="1:10" x14ac:dyDescent="0.25">
      <c r="A22" s="258" t="s">
        <v>13</v>
      </c>
      <c r="B22" s="259"/>
      <c r="C22" s="271" t="s">
        <v>708</v>
      </c>
      <c r="D22" s="272"/>
      <c r="E22" s="272"/>
      <c r="F22" s="272"/>
      <c r="G22" s="272"/>
      <c r="H22" s="272"/>
      <c r="I22" s="272"/>
      <c r="J22" s="273"/>
    </row>
    <row r="23" spans="1:10" ht="13.8" x14ac:dyDescent="0.25">
      <c r="A23" s="33"/>
      <c r="B23" s="82"/>
      <c r="C23" s="82"/>
      <c r="D23" s="82"/>
      <c r="E23" s="228"/>
      <c r="F23" s="228"/>
      <c r="G23" s="228"/>
      <c r="H23" s="228"/>
      <c r="I23" s="82"/>
      <c r="J23" s="35"/>
    </row>
    <row r="24" spans="1:10" ht="13.8" x14ac:dyDescent="0.25">
      <c r="A24" s="258" t="s">
        <v>14</v>
      </c>
      <c r="B24" s="259"/>
      <c r="C24" s="274" t="s">
        <v>709</v>
      </c>
      <c r="D24" s="275"/>
      <c r="E24" s="275"/>
      <c r="F24" s="275"/>
      <c r="G24" s="275"/>
      <c r="H24" s="275"/>
      <c r="I24" s="275"/>
      <c r="J24" s="276"/>
    </row>
    <row r="25" spans="1:10" ht="13.8" x14ac:dyDescent="0.25">
      <c r="A25" s="33"/>
      <c r="B25" s="82"/>
      <c r="C25" s="97"/>
      <c r="D25" s="82"/>
      <c r="E25" s="228"/>
      <c r="F25" s="228"/>
      <c r="G25" s="228"/>
      <c r="H25" s="228"/>
      <c r="I25" s="82"/>
      <c r="J25" s="35"/>
    </row>
    <row r="26" spans="1:10" ht="13.8" x14ac:dyDescent="0.25">
      <c r="A26" s="258" t="s">
        <v>15</v>
      </c>
      <c r="B26" s="259"/>
      <c r="C26" s="274" t="s">
        <v>710</v>
      </c>
      <c r="D26" s="275"/>
      <c r="E26" s="275"/>
      <c r="F26" s="275"/>
      <c r="G26" s="275"/>
      <c r="H26" s="275"/>
      <c r="I26" s="275"/>
      <c r="J26" s="276"/>
    </row>
    <row r="27" spans="1:10" ht="13.95" customHeight="1" x14ac:dyDescent="0.25">
      <c r="A27" s="33"/>
      <c r="B27" s="82"/>
      <c r="C27" s="97"/>
      <c r="D27" s="82"/>
      <c r="E27" s="228"/>
      <c r="F27" s="228"/>
      <c r="G27" s="228"/>
      <c r="H27" s="228"/>
      <c r="I27" s="82"/>
      <c r="J27" s="35"/>
    </row>
    <row r="28" spans="1:10" ht="22.95" customHeight="1" x14ac:dyDescent="0.25">
      <c r="A28" s="229" t="s">
        <v>16</v>
      </c>
      <c r="B28" s="259"/>
      <c r="C28" s="62">
        <v>2442</v>
      </c>
      <c r="D28" s="36"/>
      <c r="E28" s="236"/>
      <c r="F28" s="236"/>
      <c r="G28" s="236"/>
      <c r="H28" s="236"/>
      <c r="I28" s="277"/>
      <c r="J28" s="278"/>
    </row>
    <row r="29" spans="1:10" ht="13.8" x14ac:dyDescent="0.25">
      <c r="A29" s="33"/>
      <c r="B29" s="82"/>
      <c r="C29" s="82"/>
      <c r="D29" s="82"/>
      <c r="E29" s="228"/>
      <c r="F29" s="228"/>
      <c r="G29" s="228"/>
      <c r="H29" s="228"/>
      <c r="I29" s="82"/>
      <c r="J29" s="35"/>
    </row>
    <row r="30" spans="1:10" ht="14.4" x14ac:dyDescent="0.25">
      <c r="A30" s="258" t="s">
        <v>17</v>
      </c>
      <c r="B30" s="259"/>
      <c r="C30" s="111" t="s">
        <v>711</v>
      </c>
      <c r="D30" s="279" t="s">
        <v>18</v>
      </c>
      <c r="E30" s="240"/>
      <c r="F30" s="240"/>
      <c r="G30" s="240"/>
      <c r="H30" s="104" t="s">
        <v>19</v>
      </c>
      <c r="I30" s="105" t="s">
        <v>20</v>
      </c>
      <c r="J30" s="106"/>
    </row>
    <row r="31" spans="1:10" ht="13.8" x14ac:dyDescent="0.25">
      <c r="A31" s="258"/>
      <c r="B31" s="259"/>
      <c r="C31" s="37"/>
      <c r="D31" s="94"/>
      <c r="E31" s="264"/>
      <c r="F31" s="264"/>
      <c r="G31" s="264"/>
      <c r="H31" s="264"/>
      <c r="I31" s="280"/>
      <c r="J31" s="281"/>
    </row>
    <row r="32" spans="1:10" ht="13.8" x14ac:dyDescent="0.25">
      <c r="A32" s="258" t="s">
        <v>21</v>
      </c>
      <c r="B32" s="259"/>
      <c r="C32" s="62" t="s">
        <v>712</v>
      </c>
      <c r="D32" s="279" t="s">
        <v>22</v>
      </c>
      <c r="E32" s="240"/>
      <c r="F32" s="240"/>
      <c r="G32" s="240"/>
      <c r="H32" s="107" t="s">
        <v>23</v>
      </c>
      <c r="I32" s="108" t="s">
        <v>24</v>
      </c>
      <c r="J32" s="109"/>
    </row>
    <row r="33" spans="1:10" ht="13.8" x14ac:dyDescent="0.25">
      <c r="A33" s="33"/>
      <c r="B33" s="82"/>
      <c r="C33" s="82"/>
      <c r="D33" s="82"/>
      <c r="E33" s="228"/>
      <c r="F33" s="228"/>
      <c r="G33" s="228"/>
      <c r="H33" s="228"/>
      <c r="I33" s="82"/>
      <c r="J33" s="35"/>
    </row>
    <row r="34" spans="1:10" x14ac:dyDescent="0.25">
      <c r="A34" s="279" t="s">
        <v>25</v>
      </c>
      <c r="B34" s="240"/>
      <c r="C34" s="240"/>
      <c r="D34" s="240"/>
      <c r="E34" s="240" t="s">
        <v>26</v>
      </c>
      <c r="F34" s="240"/>
      <c r="G34" s="240"/>
      <c r="H34" s="240"/>
      <c r="I34" s="240"/>
      <c r="J34" s="38" t="s">
        <v>27</v>
      </c>
    </row>
    <row r="35" spans="1:10" ht="13.8" x14ac:dyDescent="0.25">
      <c r="A35" s="33"/>
      <c r="B35" s="82"/>
      <c r="C35" s="82"/>
      <c r="D35" s="82"/>
      <c r="E35" s="228"/>
      <c r="F35" s="228"/>
      <c r="G35" s="228"/>
      <c r="H35" s="228"/>
      <c r="I35" s="82"/>
      <c r="J35" s="93"/>
    </row>
    <row r="36" spans="1:10" x14ac:dyDescent="0.25">
      <c r="A36" s="282"/>
      <c r="B36" s="283"/>
      <c r="C36" s="283"/>
      <c r="D36" s="283"/>
      <c r="E36" s="282"/>
      <c r="F36" s="283"/>
      <c r="G36" s="283"/>
      <c r="H36" s="283"/>
      <c r="I36" s="285"/>
      <c r="J36" s="83"/>
    </row>
    <row r="37" spans="1:10" ht="13.8" x14ac:dyDescent="0.25">
      <c r="A37" s="33"/>
      <c r="B37" s="82"/>
      <c r="C37" s="97"/>
      <c r="D37" s="287"/>
      <c r="E37" s="287"/>
      <c r="F37" s="287"/>
      <c r="G37" s="287"/>
      <c r="H37" s="287"/>
      <c r="I37" s="287"/>
      <c r="J37" s="35"/>
    </row>
    <row r="38" spans="1:10" x14ac:dyDescent="0.25">
      <c r="A38" s="282"/>
      <c r="B38" s="283"/>
      <c r="C38" s="283"/>
      <c r="D38" s="285"/>
      <c r="E38" s="282"/>
      <c r="F38" s="283"/>
      <c r="G38" s="283"/>
      <c r="H38" s="283"/>
      <c r="I38" s="285"/>
      <c r="J38" s="62"/>
    </row>
    <row r="39" spans="1:10" ht="13.8" x14ac:dyDescent="0.25">
      <c r="A39" s="33"/>
      <c r="B39" s="82"/>
      <c r="C39" s="97"/>
      <c r="D39" s="96"/>
      <c r="E39" s="287"/>
      <c r="F39" s="287"/>
      <c r="G39" s="287"/>
      <c r="H39" s="287"/>
      <c r="I39" s="85"/>
      <c r="J39" s="35"/>
    </row>
    <row r="40" spans="1:10" x14ac:dyDescent="0.25">
      <c r="A40" s="282"/>
      <c r="B40" s="283"/>
      <c r="C40" s="283"/>
      <c r="D40" s="285"/>
      <c r="E40" s="282"/>
      <c r="F40" s="283"/>
      <c r="G40" s="283"/>
      <c r="H40" s="283"/>
      <c r="I40" s="285"/>
      <c r="J40" s="62"/>
    </row>
    <row r="41" spans="1:10" ht="13.8" x14ac:dyDescent="0.25">
      <c r="A41" s="33"/>
      <c r="B41" s="82"/>
      <c r="C41" s="97"/>
      <c r="D41" s="96"/>
      <c r="E41" s="287"/>
      <c r="F41" s="287"/>
      <c r="G41" s="287"/>
      <c r="H41" s="287"/>
      <c r="I41" s="85"/>
      <c r="J41" s="35"/>
    </row>
    <row r="42" spans="1:10" x14ac:dyDescent="0.25">
      <c r="A42" s="282"/>
      <c r="B42" s="283"/>
      <c r="C42" s="283"/>
      <c r="D42" s="285"/>
      <c r="E42" s="282"/>
      <c r="F42" s="283"/>
      <c r="G42" s="283"/>
      <c r="H42" s="283"/>
      <c r="I42" s="285"/>
      <c r="J42" s="62"/>
    </row>
    <row r="43" spans="1:10" ht="13.8" x14ac:dyDescent="0.25">
      <c r="A43" s="39"/>
      <c r="B43" s="97"/>
      <c r="C43" s="286"/>
      <c r="D43" s="286"/>
      <c r="E43" s="228"/>
      <c r="F43" s="228"/>
      <c r="G43" s="286"/>
      <c r="H43" s="286"/>
      <c r="I43" s="286"/>
      <c r="J43" s="35"/>
    </row>
    <row r="44" spans="1:10" x14ac:dyDescent="0.25">
      <c r="A44" s="282"/>
      <c r="B44" s="283"/>
      <c r="C44" s="283"/>
      <c r="D44" s="285"/>
      <c r="E44" s="282"/>
      <c r="F44" s="283"/>
      <c r="G44" s="283"/>
      <c r="H44" s="283"/>
      <c r="I44" s="285"/>
      <c r="J44" s="62"/>
    </row>
    <row r="45" spans="1:10" ht="13.8" x14ac:dyDescent="0.25">
      <c r="A45" s="39"/>
      <c r="B45" s="97"/>
      <c r="C45" s="97"/>
      <c r="D45" s="82"/>
      <c r="E45" s="284"/>
      <c r="F45" s="284"/>
      <c r="G45" s="286"/>
      <c r="H45" s="286"/>
      <c r="I45" s="82"/>
      <c r="J45" s="35"/>
    </row>
    <row r="46" spans="1:10" x14ac:dyDescent="0.25">
      <c r="A46" s="282"/>
      <c r="B46" s="283"/>
      <c r="C46" s="283"/>
      <c r="D46" s="285"/>
      <c r="E46" s="282"/>
      <c r="F46" s="283"/>
      <c r="G46" s="283"/>
      <c r="H46" s="283"/>
      <c r="I46" s="285"/>
      <c r="J46" s="62"/>
    </row>
    <row r="47" spans="1:10" ht="13.8" x14ac:dyDescent="0.25">
      <c r="A47" s="39"/>
      <c r="B47" s="97"/>
      <c r="C47" s="97"/>
      <c r="D47" s="82"/>
      <c r="E47" s="228"/>
      <c r="F47" s="228"/>
      <c r="G47" s="286"/>
      <c r="H47" s="286"/>
      <c r="I47" s="82"/>
      <c r="J47" s="110" t="s">
        <v>28</v>
      </c>
    </row>
    <row r="48" spans="1:10" ht="13.8" x14ac:dyDescent="0.25">
      <c r="A48" s="39"/>
      <c r="B48" s="97"/>
      <c r="C48" s="97"/>
      <c r="D48" s="82"/>
      <c r="E48" s="228"/>
      <c r="F48" s="228"/>
      <c r="G48" s="286"/>
      <c r="H48" s="286"/>
      <c r="I48" s="82"/>
      <c r="J48" s="110" t="s">
        <v>29</v>
      </c>
    </row>
    <row r="49" spans="1:10" ht="14.4" customHeight="1" x14ac:dyDescent="0.25">
      <c r="A49" s="229" t="s">
        <v>30</v>
      </c>
      <c r="B49" s="230"/>
      <c r="C49" s="260" t="s">
        <v>713</v>
      </c>
      <c r="D49" s="261"/>
      <c r="E49" s="288" t="s">
        <v>31</v>
      </c>
      <c r="F49" s="289"/>
      <c r="G49" s="271"/>
      <c r="H49" s="272"/>
      <c r="I49" s="272"/>
      <c r="J49" s="273"/>
    </row>
    <row r="50" spans="1:10" ht="13.8" x14ac:dyDescent="0.25">
      <c r="A50" s="39"/>
      <c r="B50" s="97"/>
      <c r="C50" s="286"/>
      <c r="D50" s="286"/>
      <c r="E50" s="228"/>
      <c r="F50" s="228"/>
      <c r="G50" s="234" t="s">
        <v>32</v>
      </c>
      <c r="H50" s="234"/>
      <c r="I50" s="234"/>
      <c r="J50" s="40"/>
    </row>
    <row r="51" spans="1:10" ht="13.95" customHeight="1" x14ac:dyDescent="0.25">
      <c r="A51" s="229" t="s">
        <v>33</v>
      </c>
      <c r="B51" s="230"/>
      <c r="C51" s="271" t="s">
        <v>714</v>
      </c>
      <c r="D51" s="272"/>
      <c r="E51" s="272"/>
      <c r="F51" s="272"/>
      <c r="G51" s="272"/>
      <c r="H51" s="272"/>
      <c r="I51" s="272"/>
      <c r="J51" s="273"/>
    </row>
    <row r="52" spans="1:10" ht="13.8" x14ac:dyDescent="0.25">
      <c r="A52" s="33"/>
      <c r="B52" s="82"/>
      <c r="C52" s="236" t="s">
        <v>34</v>
      </c>
      <c r="D52" s="236"/>
      <c r="E52" s="236"/>
      <c r="F52" s="236"/>
      <c r="G52" s="236"/>
      <c r="H52" s="236"/>
      <c r="I52" s="236"/>
      <c r="J52" s="35"/>
    </row>
    <row r="53" spans="1:10" ht="13.8" x14ac:dyDescent="0.25">
      <c r="A53" s="229" t="s">
        <v>35</v>
      </c>
      <c r="B53" s="230"/>
      <c r="C53" s="237" t="s">
        <v>715</v>
      </c>
      <c r="D53" s="238"/>
      <c r="E53" s="239"/>
      <c r="F53" s="228"/>
      <c r="G53" s="228"/>
      <c r="H53" s="240"/>
      <c r="I53" s="240"/>
      <c r="J53" s="241"/>
    </row>
    <row r="54" spans="1:10" ht="13.8" x14ac:dyDescent="0.25">
      <c r="A54" s="33"/>
      <c r="B54" s="82"/>
      <c r="C54" s="97"/>
      <c r="D54" s="82"/>
      <c r="E54" s="228"/>
      <c r="F54" s="228"/>
      <c r="G54" s="228"/>
      <c r="H54" s="228"/>
      <c r="I54" s="82"/>
      <c r="J54" s="35"/>
    </row>
    <row r="55" spans="1:10" ht="14.4" customHeight="1" x14ac:dyDescent="0.25">
      <c r="A55" s="229" t="s">
        <v>36</v>
      </c>
      <c r="B55" s="230"/>
      <c r="C55" s="231" t="s">
        <v>716</v>
      </c>
      <c r="D55" s="232"/>
      <c r="E55" s="232"/>
      <c r="F55" s="232"/>
      <c r="G55" s="232"/>
      <c r="H55" s="232"/>
      <c r="I55" s="232"/>
      <c r="J55" s="233"/>
    </row>
    <row r="56" spans="1:10" ht="13.8" x14ac:dyDescent="0.25">
      <c r="A56" s="33"/>
      <c r="B56" s="82"/>
      <c r="C56" s="82"/>
      <c r="D56" s="82"/>
      <c r="E56" s="228"/>
      <c r="F56" s="228"/>
      <c r="G56" s="228"/>
      <c r="H56" s="228"/>
      <c r="I56" s="82"/>
      <c r="J56" s="35"/>
    </row>
    <row r="57" spans="1:10" ht="13.8" x14ac:dyDescent="0.25">
      <c r="A57" s="229" t="s">
        <v>37</v>
      </c>
      <c r="B57" s="230"/>
      <c r="C57" s="231" t="s">
        <v>717</v>
      </c>
      <c r="D57" s="232"/>
      <c r="E57" s="232"/>
      <c r="F57" s="232"/>
      <c r="G57" s="232"/>
      <c r="H57" s="232"/>
      <c r="I57" s="232"/>
      <c r="J57" s="233"/>
    </row>
    <row r="58" spans="1:10" ht="14.4" customHeight="1" x14ac:dyDescent="0.25">
      <c r="A58" s="33"/>
      <c r="B58" s="82"/>
      <c r="C58" s="234" t="s">
        <v>38</v>
      </c>
      <c r="D58" s="234"/>
      <c r="E58" s="234"/>
      <c r="F58" s="234"/>
      <c r="G58" s="82"/>
      <c r="H58" s="82"/>
      <c r="I58" s="82"/>
      <c r="J58" s="35"/>
    </row>
    <row r="59" spans="1:10" ht="13.8" x14ac:dyDescent="0.25">
      <c r="A59" s="229" t="s">
        <v>39</v>
      </c>
      <c r="B59" s="230"/>
      <c r="C59" s="231" t="s">
        <v>718</v>
      </c>
      <c r="D59" s="232"/>
      <c r="E59" s="232"/>
      <c r="F59" s="232"/>
      <c r="G59" s="232"/>
      <c r="H59" s="232"/>
      <c r="I59" s="232"/>
      <c r="J59" s="233"/>
    </row>
    <row r="60" spans="1:10" ht="14.4" customHeight="1" x14ac:dyDescent="0.25">
      <c r="A60" s="41"/>
      <c r="B60" s="42"/>
      <c r="C60" s="235" t="s">
        <v>40</v>
      </c>
      <c r="D60" s="235"/>
      <c r="E60" s="235"/>
      <c r="F60" s="235"/>
      <c r="G60" s="235"/>
      <c r="H60" s="42"/>
      <c r="I60" s="42"/>
      <c r="J60" s="43"/>
    </row>
    <row r="67" ht="27" customHeight="1" x14ac:dyDescent="0.25"/>
    <row r="71" ht="38.4"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K29" sqref="K29"/>
    </sheetView>
  </sheetViews>
  <sheetFormatPr defaultColWidth="8.88671875" defaultRowHeight="13.2" x14ac:dyDescent="0.25"/>
  <cols>
    <col min="1" max="7" width="8.88671875" style="25"/>
    <col min="8" max="9" width="16.77734375" style="61" customWidth="1"/>
    <col min="10" max="10" width="10.21875" style="25" bestFit="1" customWidth="1"/>
    <col min="11" max="16384" width="8.88671875" style="25"/>
  </cols>
  <sheetData>
    <row r="1" spans="1:9" x14ac:dyDescent="0.25">
      <c r="A1" s="315" t="s">
        <v>41</v>
      </c>
      <c r="B1" s="316"/>
      <c r="C1" s="316"/>
      <c r="D1" s="316"/>
      <c r="E1" s="316"/>
      <c r="F1" s="316"/>
      <c r="G1" s="316"/>
      <c r="H1" s="316"/>
      <c r="I1" s="316"/>
    </row>
    <row r="2" spans="1:9" x14ac:dyDescent="0.25">
      <c r="A2" s="317" t="s">
        <v>720</v>
      </c>
      <c r="B2" s="318"/>
      <c r="C2" s="318"/>
      <c r="D2" s="318"/>
      <c r="E2" s="318"/>
      <c r="F2" s="318"/>
      <c r="G2" s="318"/>
      <c r="H2" s="318"/>
      <c r="I2" s="318"/>
    </row>
    <row r="3" spans="1:9" x14ac:dyDescent="0.25">
      <c r="A3" s="319" t="s">
        <v>42</v>
      </c>
      <c r="B3" s="320"/>
      <c r="C3" s="320"/>
      <c r="D3" s="320"/>
      <c r="E3" s="320"/>
      <c r="F3" s="320"/>
      <c r="G3" s="320"/>
      <c r="H3" s="320"/>
      <c r="I3" s="320"/>
    </row>
    <row r="4" spans="1:9" x14ac:dyDescent="0.25">
      <c r="A4" s="324" t="s">
        <v>719</v>
      </c>
      <c r="B4" s="325"/>
      <c r="C4" s="325"/>
      <c r="D4" s="325"/>
      <c r="E4" s="325"/>
      <c r="F4" s="325"/>
      <c r="G4" s="325"/>
      <c r="H4" s="325"/>
      <c r="I4" s="326"/>
    </row>
    <row r="5" spans="1:9" ht="31.2" thickBot="1" x14ac:dyDescent="0.3">
      <c r="A5" s="330" t="s">
        <v>43</v>
      </c>
      <c r="B5" s="331"/>
      <c r="C5" s="331"/>
      <c r="D5" s="331"/>
      <c r="E5" s="331"/>
      <c r="F5" s="332"/>
      <c r="G5" s="26" t="s">
        <v>44</v>
      </c>
      <c r="H5" s="56" t="s">
        <v>45</v>
      </c>
      <c r="I5" s="57" t="s">
        <v>46</v>
      </c>
    </row>
    <row r="6" spans="1:9" x14ac:dyDescent="0.25">
      <c r="A6" s="327">
        <v>1</v>
      </c>
      <c r="B6" s="328"/>
      <c r="C6" s="328"/>
      <c r="D6" s="328"/>
      <c r="E6" s="328"/>
      <c r="F6" s="329"/>
      <c r="G6" s="27">
        <v>2</v>
      </c>
      <c r="H6" s="28">
        <v>3</v>
      </c>
      <c r="I6" s="28">
        <v>4</v>
      </c>
    </row>
    <row r="7" spans="1:9" x14ac:dyDescent="0.25">
      <c r="A7" s="333"/>
      <c r="B7" s="333"/>
      <c r="C7" s="333"/>
      <c r="D7" s="333"/>
      <c r="E7" s="333"/>
      <c r="F7" s="333"/>
      <c r="G7" s="333"/>
      <c r="H7" s="333"/>
      <c r="I7" s="334"/>
    </row>
    <row r="8" spans="1:9" ht="12.75" customHeight="1" x14ac:dyDescent="0.25">
      <c r="A8" s="335" t="s">
        <v>47</v>
      </c>
      <c r="B8" s="336"/>
      <c r="C8" s="336"/>
      <c r="D8" s="336"/>
      <c r="E8" s="336"/>
      <c r="F8" s="337"/>
      <c r="G8" s="16">
        <v>1</v>
      </c>
      <c r="H8" s="58">
        <v>0</v>
      </c>
      <c r="I8" s="58">
        <v>0</v>
      </c>
    </row>
    <row r="9" spans="1:9" ht="12.75" customHeight="1" x14ac:dyDescent="0.25">
      <c r="A9" s="304" t="s">
        <v>48</v>
      </c>
      <c r="B9" s="305"/>
      <c r="C9" s="305"/>
      <c r="D9" s="305"/>
      <c r="E9" s="305"/>
      <c r="F9" s="306"/>
      <c r="G9" s="17">
        <v>2</v>
      </c>
      <c r="H9" s="59">
        <f>H10+H17+H27+H38+H43</f>
        <v>5324136157</v>
      </c>
      <c r="I9" s="59">
        <f>I10+I17+I27+I38+I43</f>
        <v>5152301804</v>
      </c>
    </row>
    <row r="10" spans="1:9" ht="12.75" customHeight="1" x14ac:dyDescent="0.25">
      <c r="A10" s="321" t="s">
        <v>49</v>
      </c>
      <c r="B10" s="322"/>
      <c r="C10" s="322"/>
      <c r="D10" s="322"/>
      <c r="E10" s="322"/>
      <c r="F10" s="323"/>
      <c r="G10" s="17">
        <v>3</v>
      </c>
      <c r="H10" s="59">
        <f>H11+H12+H13+H14+H15+H16</f>
        <v>42275329</v>
      </c>
      <c r="I10" s="59">
        <f>I11+I12+I13+I14+I15+I16</f>
        <v>34640301</v>
      </c>
    </row>
    <row r="11" spans="1:9" ht="12.75" customHeight="1" x14ac:dyDescent="0.25">
      <c r="A11" s="312" t="s">
        <v>50</v>
      </c>
      <c r="B11" s="313"/>
      <c r="C11" s="313"/>
      <c r="D11" s="313"/>
      <c r="E11" s="313"/>
      <c r="F11" s="314"/>
      <c r="G11" s="16">
        <v>4</v>
      </c>
      <c r="H11" s="58">
        <v>0</v>
      </c>
      <c r="I11" s="58">
        <v>0</v>
      </c>
    </row>
    <row r="12" spans="1:9" ht="23.4" customHeight="1" x14ac:dyDescent="0.25">
      <c r="A12" s="312" t="s">
        <v>51</v>
      </c>
      <c r="B12" s="313"/>
      <c r="C12" s="313"/>
      <c r="D12" s="313"/>
      <c r="E12" s="313"/>
      <c r="F12" s="314"/>
      <c r="G12" s="16">
        <v>5</v>
      </c>
      <c r="H12" s="58">
        <v>35550820</v>
      </c>
      <c r="I12" s="58">
        <v>26854197</v>
      </c>
    </row>
    <row r="13" spans="1:9" ht="12.75" customHeight="1" x14ac:dyDescent="0.25">
      <c r="A13" s="312" t="s">
        <v>52</v>
      </c>
      <c r="B13" s="313"/>
      <c r="C13" s="313"/>
      <c r="D13" s="313"/>
      <c r="E13" s="313"/>
      <c r="F13" s="314"/>
      <c r="G13" s="16">
        <v>6</v>
      </c>
      <c r="H13" s="58">
        <v>6567609</v>
      </c>
      <c r="I13" s="58">
        <v>6567609</v>
      </c>
    </row>
    <row r="14" spans="1:9" ht="12.75" customHeight="1" x14ac:dyDescent="0.25">
      <c r="A14" s="312" t="s">
        <v>53</v>
      </c>
      <c r="B14" s="313"/>
      <c r="C14" s="313"/>
      <c r="D14" s="313"/>
      <c r="E14" s="313"/>
      <c r="F14" s="314"/>
      <c r="G14" s="16">
        <v>7</v>
      </c>
      <c r="H14" s="58">
        <v>0</v>
      </c>
      <c r="I14" s="58">
        <v>0</v>
      </c>
    </row>
    <row r="15" spans="1:9" ht="12.75" customHeight="1" x14ac:dyDescent="0.25">
      <c r="A15" s="312" t="s">
        <v>54</v>
      </c>
      <c r="B15" s="313"/>
      <c r="C15" s="313"/>
      <c r="D15" s="313"/>
      <c r="E15" s="313"/>
      <c r="F15" s="314"/>
      <c r="G15" s="16">
        <v>8</v>
      </c>
      <c r="H15" s="58">
        <v>156900</v>
      </c>
      <c r="I15" s="58">
        <v>1218495</v>
      </c>
    </row>
    <row r="16" spans="1:9" ht="12.75" customHeight="1" x14ac:dyDescent="0.25">
      <c r="A16" s="312" t="s">
        <v>55</v>
      </c>
      <c r="B16" s="313"/>
      <c r="C16" s="313"/>
      <c r="D16" s="313"/>
      <c r="E16" s="313"/>
      <c r="F16" s="314"/>
      <c r="G16" s="16">
        <v>9</v>
      </c>
      <c r="H16" s="58">
        <v>0</v>
      </c>
      <c r="I16" s="58">
        <v>0</v>
      </c>
    </row>
    <row r="17" spans="1:9" ht="12.75" customHeight="1" x14ac:dyDescent="0.25">
      <c r="A17" s="321" t="s">
        <v>56</v>
      </c>
      <c r="B17" s="322"/>
      <c r="C17" s="322"/>
      <c r="D17" s="322"/>
      <c r="E17" s="322"/>
      <c r="F17" s="323"/>
      <c r="G17" s="17">
        <v>10</v>
      </c>
      <c r="H17" s="59">
        <f>H18+H19+H20+H21+H22+H23+H24+H25+H26</f>
        <v>4292520443</v>
      </c>
      <c r="I17" s="59">
        <f>I18+I19+I20+I21+I22+I23+I24+I25+I26</f>
        <v>3936984239</v>
      </c>
    </row>
    <row r="18" spans="1:9" ht="12.75" customHeight="1" x14ac:dyDescent="0.25">
      <c r="A18" s="312" t="s">
        <v>57</v>
      </c>
      <c r="B18" s="313"/>
      <c r="C18" s="313"/>
      <c r="D18" s="313"/>
      <c r="E18" s="313"/>
      <c r="F18" s="314"/>
      <c r="G18" s="16">
        <v>11</v>
      </c>
      <c r="H18" s="58">
        <v>629012020</v>
      </c>
      <c r="I18" s="58">
        <v>593370669</v>
      </c>
    </row>
    <row r="19" spans="1:9" ht="12.75" customHeight="1" x14ac:dyDescent="0.25">
      <c r="A19" s="312" t="s">
        <v>58</v>
      </c>
      <c r="B19" s="313"/>
      <c r="C19" s="313"/>
      <c r="D19" s="313"/>
      <c r="E19" s="313"/>
      <c r="F19" s="314"/>
      <c r="G19" s="16">
        <v>12</v>
      </c>
      <c r="H19" s="58">
        <v>2722066344</v>
      </c>
      <c r="I19" s="58">
        <v>2593423408</v>
      </c>
    </row>
    <row r="20" spans="1:9" ht="12.75" customHeight="1" x14ac:dyDescent="0.25">
      <c r="A20" s="312" t="s">
        <v>59</v>
      </c>
      <c r="B20" s="313"/>
      <c r="C20" s="313"/>
      <c r="D20" s="313"/>
      <c r="E20" s="313"/>
      <c r="F20" s="314"/>
      <c r="G20" s="16">
        <v>13</v>
      </c>
      <c r="H20" s="58">
        <v>409245659</v>
      </c>
      <c r="I20" s="58">
        <v>355975206</v>
      </c>
    </row>
    <row r="21" spans="1:9" ht="12.75" customHeight="1" x14ac:dyDescent="0.25">
      <c r="A21" s="312" t="s">
        <v>60</v>
      </c>
      <c r="B21" s="313"/>
      <c r="C21" s="313"/>
      <c r="D21" s="313"/>
      <c r="E21" s="313"/>
      <c r="F21" s="314"/>
      <c r="G21" s="16">
        <v>14</v>
      </c>
      <c r="H21" s="58">
        <v>91158729</v>
      </c>
      <c r="I21" s="58">
        <v>72736320</v>
      </c>
    </row>
    <row r="22" spans="1:9" ht="12.75" customHeight="1" x14ac:dyDescent="0.25">
      <c r="A22" s="312" t="s">
        <v>61</v>
      </c>
      <c r="B22" s="313"/>
      <c r="C22" s="313"/>
      <c r="D22" s="313"/>
      <c r="E22" s="313"/>
      <c r="F22" s="314"/>
      <c r="G22" s="16">
        <v>15</v>
      </c>
      <c r="H22" s="58">
        <v>0</v>
      </c>
      <c r="I22" s="58">
        <v>0</v>
      </c>
    </row>
    <row r="23" spans="1:9" ht="12.75" customHeight="1" x14ac:dyDescent="0.25">
      <c r="A23" s="312" t="s">
        <v>62</v>
      </c>
      <c r="B23" s="313"/>
      <c r="C23" s="313"/>
      <c r="D23" s="313"/>
      <c r="E23" s="313"/>
      <c r="F23" s="314"/>
      <c r="G23" s="16">
        <v>16</v>
      </c>
      <c r="H23" s="58">
        <v>159973</v>
      </c>
      <c r="I23" s="58">
        <v>42528</v>
      </c>
    </row>
    <row r="24" spans="1:9" ht="12.75" customHeight="1" x14ac:dyDescent="0.25">
      <c r="A24" s="312" t="s">
        <v>63</v>
      </c>
      <c r="B24" s="313"/>
      <c r="C24" s="313"/>
      <c r="D24" s="313"/>
      <c r="E24" s="313"/>
      <c r="F24" s="314"/>
      <c r="G24" s="16">
        <v>17</v>
      </c>
      <c r="H24" s="58">
        <v>366577576</v>
      </c>
      <c r="I24" s="58">
        <v>267938392</v>
      </c>
    </row>
    <row r="25" spans="1:9" ht="12.75" customHeight="1" x14ac:dyDescent="0.25">
      <c r="A25" s="312" t="s">
        <v>64</v>
      </c>
      <c r="B25" s="313"/>
      <c r="C25" s="313"/>
      <c r="D25" s="313"/>
      <c r="E25" s="313"/>
      <c r="F25" s="314"/>
      <c r="G25" s="16">
        <v>18</v>
      </c>
      <c r="H25" s="58">
        <v>70357714</v>
      </c>
      <c r="I25" s="58">
        <v>50317735</v>
      </c>
    </row>
    <row r="26" spans="1:9" ht="12.75" customHeight="1" x14ac:dyDescent="0.25">
      <c r="A26" s="312" t="s">
        <v>65</v>
      </c>
      <c r="B26" s="313"/>
      <c r="C26" s="313"/>
      <c r="D26" s="313"/>
      <c r="E26" s="313"/>
      <c r="F26" s="314"/>
      <c r="G26" s="16">
        <v>19</v>
      </c>
      <c r="H26" s="58">
        <v>3942428</v>
      </c>
      <c r="I26" s="58">
        <v>3179981</v>
      </c>
    </row>
    <row r="27" spans="1:9" ht="12.75" customHeight="1" x14ac:dyDescent="0.25">
      <c r="A27" s="321" t="s">
        <v>66</v>
      </c>
      <c r="B27" s="322"/>
      <c r="C27" s="322"/>
      <c r="D27" s="322"/>
      <c r="E27" s="322"/>
      <c r="F27" s="323"/>
      <c r="G27" s="17">
        <v>20</v>
      </c>
      <c r="H27" s="59">
        <f>SUM(H28:H37)</f>
        <v>774869872</v>
      </c>
      <c r="I27" s="59">
        <f>SUM(I28:I37)</f>
        <v>1017453237</v>
      </c>
    </row>
    <row r="28" spans="1:9" ht="12.75" customHeight="1" x14ac:dyDescent="0.25">
      <c r="A28" s="312" t="s">
        <v>67</v>
      </c>
      <c r="B28" s="313"/>
      <c r="C28" s="313"/>
      <c r="D28" s="313"/>
      <c r="E28" s="313"/>
      <c r="F28" s="314"/>
      <c r="G28" s="16">
        <v>21</v>
      </c>
      <c r="H28" s="58">
        <v>727328038</v>
      </c>
      <c r="I28" s="58">
        <v>941803942</v>
      </c>
    </row>
    <row r="29" spans="1:9" ht="12.75" customHeight="1" x14ac:dyDescent="0.25">
      <c r="A29" s="312" t="s">
        <v>68</v>
      </c>
      <c r="B29" s="313"/>
      <c r="C29" s="313"/>
      <c r="D29" s="313"/>
      <c r="E29" s="313"/>
      <c r="F29" s="314"/>
      <c r="G29" s="16">
        <v>22</v>
      </c>
      <c r="H29" s="58">
        <v>0</v>
      </c>
      <c r="I29" s="58">
        <v>0</v>
      </c>
    </row>
    <row r="30" spans="1:9" ht="12.75" customHeight="1" x14ac:dyDescent="0.25">
      <c r="A30" s="312" t="s">
        <v>69</v>
      </c>
      <c r="B30" s="313"/>
      <c r="C30" s="313"/>
      <c r="D30" s="313"/>
      <c r="E30" s="313"/>
      <c r="F30" s="314"/>
      <c r="G30" s="16">
        <v>23</v>
      </c>
      <c r="H30" s="58">
        <v>0</v>
      </c>
      <c r="I30" s="58">
        <v>0</v>
      </c>
    </row>
    <row r="31" spans="1:9" ht="24.6" customHeight="1" x14ac:dyDescent="0.25">
      <c r="A31" s="312" t="s">
        <v>70</v>
      </c>
      <c r="B31" s="313"/>
      <c r="C31" s="313"/>
      <c r="D31" s="313"/>
      <c r="E31" s="313"/>
      <c r="F31" s="314"/>
      <c r="G31" s="16">
        <v>24</v>
      </c>
      <c r="H31" s="58">
        <v>47191530</v>
      </c>
      <c r="I31" s="58">
        <v>70112312</v>
      </c>
    </row>
    <row r="32" spans="1:9" ht="24" customHeight="1" x14ac:dyDescent="0.25">
      <c r="A32" s="312" t="s">
        <v>71</v>
      </c>
      <c r="B32" s="313"/>
      <c r="C32" s="313"/>
      <c r="D32" s="313"/>
      <c r="E32" s="313"/>
      <c r="F32" s="314"/>
      <c r="G32" s="16">
        <v>25</v>
      </c>
      <c r="H32" s="58">
        <v>0</v>
      </c>
      <c r="I32" s="58">
        <v>0</v>
      </c>
    </row>
    <row r="33" spans="1:9" ht="26.55" customHeight="1" x14ac:dyDescent="0.25">
      <c r="A33" s="312" t="s">
        <v>72</v>
      </c>
      <c r="B33" s="313"/>
      <c r="C33" s="313"/>
      <c r="D33" s="313"/>
      <c r="E33" s="313"/>
      <c r="F33" s="314"/>
      <c r="G33" s="16">
        <v>26</v>
      </c>
      <c r="H33" s="58">
        <v>0</v>
      </c>
      <c r="I33" s="58">
        <v>0</v>
      </c>
    </row>
    <row r="34" spans="1:9" ht="12.75" customHeight="1" x14ac:dyDescent="0.25">
      <c r="A34" s="312" t="s">
        <v>73</v>
      </c>
      <c r="B34" s="313"/>
      <c r="C34" s="313"/>
      <c r="D34" s="313"/>
      <c r="E34" s="313"/>
      <c r="F34" s="314"/>
      <c r="G34" s="16">
        <v>27</v>
      </c>
      <c r="H34" s="58">
        <v>121271</v>
      </c>
      <c r="I34" s="58">
        <v>219121</v>
      </c>
    </row>
    <row r="35" spans="1:9" ht="12.75" customHeight="1" x14ac:dyDescent="0.25">
      <c r="A35" s="312" t="s">
        <v>74</v>
      </c>
      <c r="B35" s="313"/>
      <c r="C35" s="313"/>
      <c r="D35" s="313"/>
      <c r="E35" s="313"/>
      <c r="F35" s="314"/>
      <c r="G35" s="16">
        <v>28</v>
      </c>
      <c r="H35" s="58">
        <v>89033</v>
      </c>
      <c r="I35" s="58">
        <v>5177862</v>
      </c>
    </row>
    <row r="36" spans="1:9" ht="12.75" customHeight="1" x14ac:dyDescent="0.25">
      <c r="A36" s="312" t="s">
        <v>75</v>
      </c>
      <c r="B36" s="313"/>
      <c r="C36" s="313"/>
      <c r="D36" s="313"/>
      <c r="E36" s="313"/>
      <c r="F36" s="314"/>
      <c r="G36" s="16">
        <v>29</v>
      </c>
      <c r="H36" s="58">
        <v>0</v>
      </c>
      <c r="I36" s="58">
        <v>0</v>
      </c>
    </row>
    <row r="37" spans="1:9" ht="12.75" customHeight="1" x14ac:dyDescent="0.25">
      <c r="A37" s="312" t="s">
        <v>76</v>
      </c>
      <c r="B37" s="313"/>
      <c r="C37" s="313"/>
      <c r="D37" s="313"/>
      <c r="E37" s="313"/>
      <c r="F37" s="314"/>
      <c r="G37" s="16">
        <v>30</v>
      </c>
      <c r="H37" s="58">
        <v>140000</v>
      </c>
      <c r="I37" s="58">
        <v>140000</v>
      </c>
    </row>
    <row r="38" spans="1:9" ht="12.75" customHeight="1" x14ac:dyDescent="0.25">
      <c r="A38" s="321" t="s">
        <v>77</v>
      </c>
      <c r="B38" s="322"/>
      <c r="C38" s="322"/>
      <c r="D38" s="322"/>
      <c r="E38" s="322"/>
      <c r="F38" s="323"/>
      <c r="G38" s="17">
        <v>31</v>
      </c>
      <c r="H38" s="59">
        <f>H39+H40+H41+H42</f>
        <v>0</v>
      </c>
      <c r="I38" s="59">
        <f>I39+I40+I41+I42</f>
        <v>0</v>
      </c>
    </row>
    <row r="39" spans="1:9" ht="12.75" customHeight="1" x14ac:dyDescent="0.25">
      <c r="A39" s="312" t="s">
        <v>78</v>
      </c>
      <c r="B39" s="313"/>
      <c r="C39" s="313"/>
      <c r="D39" s="313"/>
      <c r="E39" s="313"/>
      <c r="F39" s="314"/>
      <c r="G39" s="16">
        <v>32</v>
      </c>
      <c r="H39" s="58">
        <v>0</v>
      </c>
      <c r="I39" s="58">
        <v>0</v>
      </c>
    </row>
    <row r="40" spans="1:9" ht="21.6" customHeight="1" x14ac:dyDescent="0.25">
      <c r="A40" s="312" t="s">
        <v>79</v>
      </c>
      <c r="B40" s="313"/>
      <c r="C40" s="313"/>
      <c r="D40" s="313"/>
      <c r="E40" s="313"/>
      <c r="F40" s="314"/>
      <c r="G40" s="16">
        <v>33</v>
      </c>
      <c r="H40" s="58">
        <v>0</v>
      </c>
      <c r="I40" s="58">
        <v>0</v>
      </c>
    </row>
    <row r="41" spans="1:9" ht="12.75" customHeight="1" x14ac:dyDescent="0.25">
      <c r="A41" s="312" t="s">
        <v>80</v>
      </c>
      <c r="B41" s="313"/>
      <c r="C41" s="313"/>
      <c r="D41" s="313"/>
      <c r="E41" s="313"/>
      <c r="F41" s="314"/>
      <c r="G41" s="16">
        <v>34</v>
      </c>
      <c r="H41" s="58">
        <v>0</v>
      </c>
      <c r="I41" s="58">
        <v>0</v>
      </c>
    </row>
    <row r="42" spans="1:9" ht="12.75" customHeight="1" x14ac:dyDescent="0.25">
      <c r="A42" s="312" t="s">
        <v>81</v>
      </c>
      <c r="B42" s="313"/>
      <c r="C42" s="313"/>
      <c r="D42" s="313"/>
      <c r="E42" s="313"/>
      <c r="F42" s="314"/>
      <c r="G42" s="16">
        <v>35</v>
      </c>
      <c r="H42" s="58">
        <v>0</v>
      </c>
      <c r="I42" s="58">
        <v>0</v>
      </c>
    </row>
    <row r="43" spans="1:9" ht="12.75" customHeight="1" x14ac:dyDescent="0.25">
      <c r="A43" s="295" t="s">
        <v>82</v>
      </c>
      <c r="B43" s="296"/>
      <c r="C43" s="296"/>
      <c r="D43" s="296"/>
      <c r="E43" s="296"/>
      <c r="F43" s="297"/>
      <c r="G43" s="16">
        <v>36</v>
      </c>
      <c r="H43" s="58">
        <v>214470513</v>
      </c>
      <c r="I43" s="58">
        <v>163224027</v>
      </c>
    </row>
    <row r="44" spans="1:9" ht="12.75" customHeight="1" x14ac:dyDescent="0.25">
      <c r="A44" s="304" t="s">
        <v>83</v>
      </c>
      <c r="B44" s="305"/>
      <c r="C44" s="305"/>
      <c r="D44" s="305"/>
      <c r="E44" s="305"/>
      <c r="F44" s="306"/>
      <c r="G44" s="17">
        <v>37</v>
      </c>
      <c r="H44" s="59">
        <f>H45+H53+H60+H70</f>
        <v>583232857</v>
      </c>
      <c r="I44" s="59">
        <f>I45+I53+I60+I70</f>
        <v>656422372</v>
      </c>
    </row>
    <row r="45" spans="1:9" ht="12.75" customHeight="1" x14ac:dyDescent="0.25">
      <c r="A45" s="321" t="s">
        <v>84</v>
      </c>
      <c r="B45" s="322"/>
      <c r="C45" s="322"/>
      <c r="D45" s="322"/>
      <c r="E45" s="322"/>
      <c r="F45" s="323"/>
      <c r="G45" s="17">
        <v>38</v>
      </c>
      <c r="H45" s="59">
        <f>SUM(H46:H52)</f>
        <v>27296274</v>
      </c>
      <c r="I45" s="59">
        <f>SUM(I46:I52)</f>
        <v>23619254</v>
      </c>
    </row>
    <row r="46" spans="1:9" ht="12.75" customHeight="1" x14ac:dyDescent="0.25">
      <c r="A46" s="312" t="s">
        <v>85</v>
      </c>
      <c r="B46" s="313"/>
      <c r="C46" s="313"/>
      <c r="D46" s="313"/>
      <c r="E46" s="313"/>
      <c r="F46" s="314"/>
      <c r="G46" s="16">
        <v>39</v>
      </c>
      <c r="H46" s="58">
        <v>26356791</v>
      </c>
      <c r="I46" s="58">
        <v>22520626</v>
      </c>
    </row>
    <row r="47" spans="1:9" ht="12.75" customHeight="1" x14ac:dyDescent="0.25">
      <c r="A47" s="312" t="s">
        <v>86</v>
      </c>
      <c r="B47" s="313"/>
      <c r="C47" s="313"/>
      <c r="D47" s="313"/>
      <c r="E47" s="313"/>
      <c r="F47" s="314"/>
      <c r="G47" s="16">
        <v>40</v>
      </c>
      <c r="H47" s="58">
        <v>0</v>
      </c>
      <c r="I47" s="58">
        <v>0</v>
      </c>
    </row>
    <row r="48" spans="1:9" ht="12.75" customHeight="1" x14ac:dyDescent="0.25">
      <c r="A48" s="312" t="s">
        <v>87</v>
      </c>
      <c r="B48" s="313"/>
      <c r="C48" s="313"/>
      <c r="D48" s="313"/>
      <c r="E48" s="313"/>
      <c r="F48" s="314"/>
      <c r="G48" s="16">
        <v>41</v>
      </c>
      <c r="H48" s="58">
        <v>0</v>
      </c>
      <c r="I48" s="58">
        <v>0</v>
      </c>
    </row>
    <row r="49" spans="1:9" ht="12.75" customHeight="1" x14ac:dyDescent="0.25">
      <c r="A49" s="312" t="s">
        <v>88</v>
      </c>
      <c r="B49" s="313"/>
      <c r="C49" s="313"/>
      <c r="D49" s="313"/>
      <c r="E49" s="313"/>
      <c r="F49" s="314"/>
      <c r="G49" s="16">
        <v>42</v>
      </c>
      <c r="H49" s="58">
        <v>939483</v>
      </c>
      <c r="I49" s="58">
        <v>1098628</v>
      </c>
    </row>
    <row r="50" spans="1:9" ht="12.75" customHeight="1" x14ac:dyDescent="0.25">
      <c r="A50" s="312" t="s">
        <v>89</v>
      </c>
      <c r="B50" s="313"/>
      <c r="C50" s="313"/>
      <c r="D50" s="313"/>
      <c r="E50" s="313"/>
      <c r="F50" s="314"/>
      <c r="G50" s="16">
        <v>43</v>
      </c>
      <c r="H50" s="58">
        <v>0</v>
      </c>
      <c r="I50" s="58">
        <v>0</v>
      </c>
    </row>
    <row r="51" spans="1:9" ht="12.75" customHeight="1" x14ac:dyDescent="0.25">
      <c r="A51" s="312" t="s">
        <v>90</v>
      </c>
      <c r="B51" s="313"/>
      <c r="C51" s="313"/>
      <c r="D51" s="313"/>
      <c r="E51" s="313"/>
      <c r="F51" s="314"/>
      <c r="G51" s="16">
        <v>44</v>
      </c>
      <c r="H51" s="58">
        <v>0</v>
      </c>
      <c r="I51" s="58">
        <v>0</v>
      </c>
    </row>
    <row r="52" spans="1:9" ht="12.75" customHeight="1" x14ac:dyDescent="0.25">
      <c r="A52" s="312" t="s">
        <v>91</v>
      </c>
      <c r="B52" s="313"/>
      <c r="C52" s="313"/>
      <c r="D52" s="313"/>
      <c r="E52" s="313"/>
      <c r="F52" s="314"/>
      <c r="G52" s="16">
        <v>45</v>
      </c>
      <c r="H52" s="58">
        <v>0</v>
      </c>
      <c r="I52" s="58">
        <v>0</v>
      </c>
    </row>
    <row r="53" spans="1:9" ht="12.75" customHeight="1" x14ac:dyDescent="0.25">
      <c r="A53" s="321" t="s">
        <v>92</v>
      </c>
      <c r="B53" s="322"/>
      <c r="C53" s="322"/>
      <c r="D53" s="322"/>
      <c r="E53" s="322"/>
      <c r="F53" s="323"/>
      <c r="G53" s="17">
        <v>46</v>
      </c>
      <c r="H53" s="59">
        <f>SUM(H54:H59)</f>
        <v>32385214</v>
      </c>
      <c r="I53" s="59">
        <f>SUM(I54:I59)</f>
        <v>50219276</v>
      </c>
    </row>
    <row r="54" spans="1:9" ht="12.75" customHeight="1" x14ac:dyDescent="0.25">
      <c r="A54" s="312" t="s">
        <v>93</v>
      </c>
      <c r="B54" s="313"/>
      <c r="C54" s="313"/>
      <c r="D54" s="313"/>
      <c r="E54" s="313"/>
      <c r="F54" s="314"/>
      <c r="G54" s="16">
        <v>47</v>
      </c>
      <c r="H54" s="58">
        <v>186829</v>
      </c>
      <c r="I54" s="58">
        <v>19738193</v>
      </c>
    </row>
    <row r="55" spans="1:9" ht="24.6" customHeight="1" x14ac:dyDescent="0.25">
      <c r="A55" s="312" t="s">
        <v>94</v>
      </c>
      <c r="B55" s="313"/>
      <c r="C55" s="313"/>
      <c r="D55" s="313"/>
      <c r="E55" s="313"/>
      <c r="F55" s="314"/>
      <c r="G55" s="16">
        <v>48</v>
      </c>
      <c r="H55" s="58">
        <v>330822</v>
      </c>
      <c r="I55" s="58">
        <v>7293713</v>
      </c>
    </row>
    <row r="56" spans="1:9" ht="12.75" customHeight="1" x14ac:dyDescent="0.25">
      <c r="A56" s="312" t="s">
        <v>95</v>
      </c>
      <c r="B56" s="313"/>
      <c r="C56" s="313"/>
      <c r="D56" s="313"/>
      <c r="E56" s="313"/>
      <c r="F56" s="314"/>
      <c r="G56" s="16">
        <v>49</v>
      </c>
      <c r="H56" s="58">
        <v>23158299</v>
      </c>
      <c r="I56" s="58">
        <v>16667610</v>
      </c>
    </row>
    <row r="57" spans="1:9" ht="12.75" customHeight="1" x14ac:dyDescent="0.25">
      <c r="A57" s="312" t="s">
        <v>96</v>
      </c>
      <c r="B57" s="313"/>
      <c r="C57" s="313"/>
      <c r="D57" s="313"/>
      <c r="E57" s="313"/>
      <c r="F57" s="314"/>
      <c r="G57" s="16">
        <v>50</v>
      </c>
      <c r="H57" s="58">
        <v>277464</v>
      </c>
      <c r="I57" s="58">
        <v>625968</v>
      </c>
    </row>
    <row r="58" spans="1:9" ht="12.75" customHeight="1" x14ac:dyDescent="0.25">
      <c r="A58" s="312" t="s">
        <v>97</v>
      </c>
      <c r="B58" s="313"/>
      <c r="C58" s="313"/>
      <c r="D58" s="313"/>
      <c r="E58" s="313"/>
      <c r="F58" s="314"/>
      <c r="G58" s="16">
        <v>51</v>
      </c>
      <c r="H58" s="58">
        <v>4795299</v>
      </c>
      <c r="I58" s="58">
        <v>3070818</v>
      </c>
    </row>
    <row r="59" spans="1:9" ht="12.75" customHeight="1" x14ac:dyDescent="0.25">
      <c r="A59" s="312" t="s">
        <v>98</v>
      </c>
      <c r="B59" s="313"/>
      <c r="C59" s="313"/>
      <c r="D59" s="313"/>
      <c r="E59" s="313"/>
      <c r="F59" s="314"/>
      <c r="G59" s="16">
        <v>52</v>
      </c>
      <c r="H59" s="58">
        <v>3636501</v>
      </c>
      <c r="I59" s="58">
        <v>2822974</v>
      </c>
    </row>
    <row r="60" spans="1:9" ht="12.75" customHeight="1" x14ac:dyDescent="0.25">
      <c r="A60" s="321" t="s">
        <v>99</v>
      </c>
      <c r="B60" s="322"/>
      <c r="C60" s="322"/>
      <c r="D60" s="322"/>
      <c r="E60" s="322"/>
      <c r="F60" s="323"/>
      <c r="G60" s="17">
        <v>53</v>
      </c>
      <c r="H60" s="59">
        <f>SUM(H61:H69)</f>
        <v>578131</v>
      </c>
      <c r="I60" s="59">
        <f>SUM(I61:I69)</f>
        <v>444055</v>
      </c>
    </row>
    <row r="61" spans="1:9" ht="12.75" customHeight="1" x14ac:dyDescent="0.25">
      <c r="A61" s="312" t="s">
        <v>100</v>
      </c>
      <c r="B61" s="313"/>
      <c r="C61" s="313"/>
      <c r="D61" s="313"/>
      <c r="E61" s="313"/>
      <c r="F61" s="314"/>
      <c r="G61" s="16">
        <v>54</v>
      </c>
      <c r="H61" s="58">
        <v>0</v>
      </c>
      <c r="I61" s="58">
        <v>0</v>
      </c>
    </row>
    <row r="62" spans="1:9" ht="12.75" customHeight="1" x14ac:dyDescent="0.25">
      <c r="A62" s="312" t="s">
        <v>101</v>
      </c>
      <c r="B62" s="313"/>
      <c r="C62" s="313"/>
      <c r="D62" s="313"/>
      <c r="E62" s="313"/>
      <c r="F62" s="314"/>
      <c r="G62" s="16">
        <v>55</v>
      </c>
      <c r="H62" s="58">
        <v>0</v>
      </c>
      <c r="I62" s="58">
        <v>0</v>
      </c>
    </row>
    <row r="63" spans="1:9" ht="12.75" customHeight="1" x14ac:dyDescent="0.25">
      <c r="A63" s="312" t="s">
        <v>102</v>
      </c>
      <c r="B63" s="313"/>
      <c r="C63" s="313"/>
      <c r="D63" s="313"/>
      <c r="E63" s="313"/>
      <c r="F63" s="314"/>
      <c r="G63" s="16">
        <v>56</v>
      </c>
      <c r="H63" s="58">
        <v>28300</v>
      </c>
      <c r="I63" s="58">
        <v>28300</v>
      </c>
    </row>
    <row r="64" spans="1:9" ht="23.4" customHeight="1" x14ac:dyDescent="0.25">
      <c r="A64" s="312" t="s">
        <v>103</v>
      </c>
      <c r="B64" s="313"/>
      <c r="C64" s="313"/>
      <c r="D64" s="313"/>
      <c r="E64" s="313"/>
      <c r="F64" s="314"/>
      <c r="G64" s="16">
        <v>57</v>
      </c>
      <c r="H64" s="58">
        <v>0</v>
      </c>
      <c r="I64" s="58">
        <v>0</v>
      </c>
    </row>
    <row r="65" spans="1:9" ht="21.15" customHeight="1" x14ac:dyDescent="0.25">
      <c r="A65" s="312" t="s">
        <v>104</v>
      </c>
      <c r="B65" s="313"/>
      <c r="C65" s="313"/>
      <c r="D65" s="313"/>
      <c r="E65" s="313"/>
      <c r="F65" s="314"/>
      <c r="G65" s="16">
        <v>58</v>
      </c>
      <c r="H65" s="58">
        <v>0</v>
      </c>
      <c r="I65" s="58">
        <v>0</v>
      </c>
    </row>
    <row r="66" spans="1:9" ht="22.95" customHeight="1" x14ac:dyDescent="0.25">
      <c r="A66" s="312" t="s">
        <v>105</v>
      </c>
      <c r="B66" s="313"/>
      <c r="C66" s="313"/>
      <c r="D66" s="313"/>
      <c r="E66" s="313"/>
      <c r="F66" s="314"/>
      <c r="G66" s="16">
        <v>59</v>
      </c>
      <c r="H66" s="58">
        <v>0</v>
      </c>
      <c r="I66" s="58">
        <v>0</v>
      </c>
    </row>
    <row r="67" spans="1:9" ht="12.75" customHeight="1" x14ac:dyDescent="0.25">
      <c r="A67" s="312" t="s">
        <v>106</v>
      </c>
      <c r="B67" s="313"/>
      <c r="C67" s="313"/>
      <c r="D67" s="313"/>
      <c r="E67" s="313"/>
      <c r="F67" s="314"/>
      <c r="G67" s="16">
        <v>60</v>
      </c>
      <c r="H67" s="58">
        <v>0</v>
      </c>
      <c r="I67" s="58">
        <v>0</v>
      </c>
    </row>
    <row r="68" spans="1:9" ht="12.75" customHeight="1" x14ac:dyDescent="0.25">
      <c r="A68" s="312" t="s">
        <v>107</v>
      </c>
      <c r="B68" s="313"/>
      <c r="C68" s="313"/>
      <c r="D68" s="313"/>
      <c r="E68" s="313"/>
      <c r="F68" s="314"/>
      <c r="G68" s="16">
        <v>61</v>
      </c>
      <c r="H68" s="58">
        <v>549831</v>
      </c>
      <c r="I68" s="58">
        <v>415755</v>
      </c>
    </row>
    <row r="69" spans="1:9" ht="12.75" customHeight="1" x14ac:dyDescent="0.25">
      <c r="A69" s="312" t="s">
        <v>108</v>
      </c>
      <c r="B69" s="313"/>
      <c r="C69" s="313"/>
      <c r="D69" s="313"/>
      <c r="E69" s="313"/>
      <c r="F69" s="314"/>
      <c r="G69" s="16">
        <v>62</v>
      </c>
      <c r="H69" s="58">
        <v>0</v>
      </c>
      <c r="I69" s="58">
        <v>0</v>
      </c>
    </row>
    <row r="70" spans="1:9" ht="12.75" customHeight="1" x14ac:dyDescent="0.25">
      <c r="A70" s="295" t="s">
        <v>109</v>
      </c>
      <c r="B70" s="296"/>
      <c r="C70" s="296"/>
      <c r="D70" s="296"/>
      <c r="E70" s="296"/>
      <c r="F70" s="297"/>
      <c r="G70" s="16">
        <v>63</v>
      </c>
      <c r="H70" s="58">
        <v>522973238</v>
      </c>
      <c r="I70" s="58">
        <v>582139787</v>
      </c>
    </row>
    <row r="71" spans="1:9" ht="12.75" customHeight="1" x14ac:dyDescent="0.25">
      <c r="A71" s="298" t="s">
        <v>110</v>
      </c>
      <c r="B71" s="299"/>
      <c r="C71" s="299"/>
      <c r="D71" s="299"/>
      <c r="E71" s="299"/>
      <c r="F71" s="300"/>
      <c r="G71" s="16">
        <v>64</v>
      </c>
      <c r="H71" s="58">
        <v>46702706</v>
      </c>
      <c r="I71" s="58">
        <v>21272442</v>
      </c>
    </row>
    <row r="72" spans="1:9" ht="12.75" customHeight="1" x14ac:dyDescent="0.25">
      <c r="A72" s="304" t="s">
        <v>111</v>
      </c>
      <c r="B72" s="305"/>
      <c r="C72" s="305"/>
      <c r="D72" s="305"/>
      <c r="E72" s="305"/>
      <c r="F72" s="306"/>
      <c r="G72" s="17">
        <v>65</v>
      </c>
      <c r="H72" s="59">
        <f>H8+H9+H44+H71</f>
        <v>5954071720</v>
      </c>
      <c r="I72" s="59">
        <f>I8+I9+I44+I71</f>
        <v>5829996618</v>
      </c>
    </row>
    <row r="73" spans="1:9" ht="12.75" customHeight="1" x14ac:dyDescent="0.25">
      <c r="A73" s="307" t="s">
        <v>112</v>
      </c>
      <c r="B73" s="308"/>
      <c r="C73" s="308"/>
      <c r="D73" s="308"/>
      <c r="E73" s="308"/>
      <c r="F73" s="309"/>
      <c r="G73" s="19">
        <v>66</v>
      </c>
      <c r="H73" s="60">
        <v>54261380</v>
      </c>
      <c r="I73" s="60">
        <v>54173148</v>
      </c>
    </row>
    <row r="74" spans="1:9" x14ac:dyDescent="0.25">
      <c r="A74" s="310" t="s">
        <v>113</v>
      </c>
      <c r="B74" s="311"/>
      <c r="C74" s="311"/>
      <c r="D74" s="311"/>
      <c r="E74" s="311"/>
      <c r="F74" s="311"/>
      <c r="G74" s="311"/>
      <c r="H74" s="311"/>
      <c r="I74" s="311"/>
    </row>
    <row r="75" spans="1:9" ht="24.75" customHeight="1" x14ac:dyDescent="0.25">
      <c r="A75" s="292" t="s">
        <v>399</v>
      </c>
      <c r="B75" s="293"/>
      <c r="C75" s="293"/>
      <c r="D75" s="293"/>
      <c r="E75" s="293"/>
      <c r="F75" s="293"/>
      <c r="G75" s="17">
        <v>67</v>
      </c>
      <c r="H75" s="59">
        <f>H76+H77+H78+H84+H85+H91+H94+H97</f>
        <v>2385224020</v>
      </c>
      <c r="I75" s="59">
        <f>I76+I77+I78+I84+I85+I91+I94+I97</f>
        <v>2619280406</v>
      </c>
    </row>
    <row r="76" spans="1:9" ht="12.75" customHeight="1" x14ac:dyDescent="0.25">
      <c r="A76" s="301" t="s">
        <v>114</v>
      </c>
      <c r="B76" s="301"/>
      <c r="C76" s="301"/>
      <c r="D76" s="301"/>
      <c r="E76" s="301"/>
      <c r="F76" s="301"/>
      <c r="G76" s="16">
        <v>68</v>
      </c>
      <c r="H76" s="44">
        <v>1672021210</v>
      </c>
      <c r="I76" s="44">
        <v>1672021210</v>
      </c>
    </row>
    <row r="77" spans="1:9" ht="12.75" customHeight="1" x14ac:dyDescent="0.25">
      <c r="A77" s="301" t="s">
        <v>115</v>
      </c>
      <c r="B77" s="301"/>
      <c r="C77" s="301"/>
      <c r="D77" s="301"/>
      <c r="E77" s="301"/>
      <c r="F77" s="301"/>
      <c r="G77" s="16">
        <v>69</v>
      </c>
      <c r="H77" s="44">
        <v>5710563</v>
      </c>
      <c r="I77" s="44">
        <v>5710563</v>
      </c>
    </row>
    <row r="78" spans="1:9" ht="12.75" customHeight="1" x14ac:dyDescent="0.25">
      <c r="A78" s="303" t="s">
        <v>116</v>
      </c>
      <c r="B78" s="303"/>
      <c r="C78" s="303"/>
      <c r="D78" s="303"/>
      <c r="E78" s="303"/>
      <c r="F78" s="303"/>
      <c r="G78" s="17">
        <v>70</v>
      </c>
      <c r="H78" s="59">
        <f>SUM(H79:H83)</f>
        <v>98247551</v>
      </c>
      <c r="I78" s="59">
        <f>SUM(I79:I83)</f>
        <v>98247551</v>
      </c>
    </row>
    <row r="79" spans="1:9" ht="12.75" customHeight="1" x14ac:dyDescent="0.25">
      <c r="A79" s="290" t="s">
        <v>117</v>
      </c>
      <c r="B79" s="290"/>
      <c r="C79" s="290"/>
      <c r="D79" s="290"/>
      <c r="E79" s="290"/>
      <c r="F79" s="290"/>
      <c r="G79" s="16">
        <v>71</v>
      </c>
      <c r="H79" s="44">
        <v>83601061</v>
      </c>
      <c r="I79" s="44">
        <v>83601061</v>
      </c>
    </row>
    <row r="80" spans="1:9" ht="12.75" customHeight="1" x14ac:dyDescent="0.25">
      <c r="A80" s="290" t="s">
        <v>118</v>
      </c>
      <c r="B80" s="290"/>
      <c r="C80" s="290"/>
      <c r="D80" s="290"/>
      <c r="E80" s="290"/>
      <c r="F80" s="290"/>
      <c r="G80" s="16">
        <v>72</v>
      </c>
      <c r="H80" s="44">
        <v>136815284</v>
      </c>
      <c r="I80" s="44">
        <v>136815284</v>
      </c>
    </row>
    <row r="81" spans="1:9" ht="12.75" customHeight="1" x14ac:dyDescent="0.25">
      <c r="A81" s="290" t="s">
        <v>119</v>
      </c>
      <c r="B81" s="290"/>
      <c r="C81" s="290"/>
      <c r="D81" s="290"/>
      <c r="E81" s="290"/>
      <c r="F81" s="290"/>
      <c r="G81" s="16">
        <v>73</v>
      </c>
      <c r="H81" s="44">
        <v>-124418266</v>
      </c>
      <c r="I81" s="44">
        <v>-124418266</v>
      </c>
    </row>
    <row r="82" spans="1:9" ht="12.75" customHeight="1" x14ac:dyDescent="0.25">
      <c r="A82" s="290" t="s">
        <v>120</v>
      </c>
      <c r="B82" s="290"/>
      <c r="C82" s="290"/>
      <c r="D82" s="290"/>
      <c r="E82" s="290"/>
      <c r="F82" s="290"/>
      <c r="G82" s="16">
        <v>74</v>
      </c>
      <c r="H82" s="44">
        <v>0</v>
      </c>
      <c r="I82" s="44">
        <v>0</v>
      </c>
    </row>
    <row r="83" spans="1:9" ht="12.75" customHeight="1" x14ac:dyDescent="0.25">
      <c r="A83" s="290" t="s">
        <v>121</v>
      </c>
      <c r="B83" s="290"/>
      <c r="C83" s="290"/>
      <c r="D83" s="290"/>
      <c r="E83" s="290"/>
      <c r="F83" s="290"/>
      <c r="G83" s="16">
        <v>75</v>
      </c>
      <c r="H83" s="44">
        <v>2249472</v>
      </c>
      <c r="I83" s="44">
        <v>2249472</v>
      </c>
    </row>
    <row r="84" spans="1:9" ht="12.75" customHeight="1" x14ac:dyDescent="0.25">
      <c r="A84" s="301" t="s">
        <v>122</v>
      </c>
      <c r="B84" s="301"/>
      <c r="C84" s="301"/>
      <c r="D84" s="301"/>
      <c r="E84" s="301"/>
      <c r="F84" s="301"/>
      <c r="G84" s="16">
        <v>76</v>
      </c>
      <c r="H84" s="44">
        <v>0</v>
      </c>
      <c r="I84" s="44">
        <v>0</v>
      </c>
    </row>
    <row r="85" spans="1:9" ht="12.75" customHeight="1" x14ac:dyDescent="0.25">
      <c r="A85" s="302" t="s">
        <v>389</v>
      </c>
      <c r="B85" s="303"/>
      <c r="C85" s="303"/>
      <c r="D85" s="303"/>
      <c r="E85" s="303"/>
      <c r="F85" s="303"/>
      <c r="G85" s="17">
        <v>77</v>
      </c>
      <c r="H85" s="59">
        <f>H86+H87+H88+H89+H90</f>
        <v>872</v>
      </c>
      <c r="I85" s="59">
        <f>I86+I87+I88+I89+I90</f>
        <v>81109</v>
      </c>
    </row>
    <row r="86" spans="1:9" ht="24.75" customHeight="1" x14ac:dyDescent="0.25">
      <c r="A86" s="290" t="s">
        <v>390</v>
      </c>
      <c r="B86" s="290"/>
      <c r="C86" s="290"/>
      <c r="D86" s="290"/>
      <c r="E86" s="290"/>
      <c r="F86" s="290"/>
      <c r="G86" s="16">
        <v>78</v>
      </c>
      <c r="H86" s="58">
        <v>872</v>
      </c>
      <c r="I86" s="58">
        <v>81109</v>
      </c>
    </row>
    <row r="87" spans="1:9" ht="12.75" customHeight="1" x14ac:dyDescent="0.25">
      <c r="A87" s="290" t="s">
        <v>123</v>
      </c>
      <c r="B87" s="290"/>
      <c r="C87" s="290"/>
      <c r="D87" s="290"/>
      <c r="E87" s="290"/>
      <c r="F87" s="290"/>
      <c r="G87" s="16">
        <v>79</v>
      </c>
      <c r="H87" s="58">
        <v>0</v>
      </c>
      <c r="I87" s="58">
        <v>0</v>
      </c>
    </row>
    <row r="88" spans="1:9" ht="12.75" customHeight="1" x14ac:dyDescent="0.25">
      <c r="A88" s="290" t="s">
        <v>124</v>
      </c>
      <c r="B88" s="290"/>
      <c r="C88" s="290"/>
      <c r="D88" s="290"/>
      <c r="E88" s="290"/>
      <c r="F88" s="290"/>
      <c r="G88" s="16">
        <v>80</v>
      </c>
      <c r="H88" s="58">
        <v>0</v>
      </c>
      <c r="I88" s="58">
        <v>0</v>
      </c>
    </row>
    <row r="89" spans="1:9" ht="12.75" customHeight="1" x14ac:dyDescent="0.25">
      <c r="A89" s="290" t="s">
        <v>391</v>
      </c>
      <c r="B89" s="290"/>
      <c r="C89" s="290"/>
      <c r="D89" s="290"/>
      <c r="E89" s="290"/>
      <c r="F89" s="290"/>
      <c r="G89" s="16">
        <v>81</v>
      </c>
      <c r="H89" s="58">
        <v>0</v>
      </c>
      <c r="I89" s="58">
        <v>0</v>
      </c>
    </row>
    <row r="90" spans="1:9" ht="25.5" customHeight="1" x14ac:dyDescent="0.25">
      <c r="A90" s="290" t="s">
        <v>392</v>
      </c>
      <c r="B90" s="290"/>
      <c r="C90" s="290"/>
      <c r="D90" s="290"/>
      <c r="E90" s="290"/>
      <c r="F90" s="290"/>
      <c r="G90" s="16">
        <v>82</v>
      </c>
      <c r="H90" s="58">
        <v>0</v>
      </c>
      <c r="I90" s="58">
        <v>0</v>
      </c>
    </row>
    <row r="91" spans="1:9" ht="22.95" customHeight="1" x14ac:dyDescent="0.25">
      <c r="A91" s="302" t="s">
        <v>393</v>
      </c>
      <c r="B91" s="303"/>
      <c r="C91" s="303"/>
      <c r="D91" s="303"/>
      <c r="E91" s="303"/>
      <c r="F91" s="303"/>
      <c r="G91" s="17">
        <v>83</v>
      </c>
      <c r="H91" s="59">
        <f>H92-H93</f>
        <v>917793503</v>
      </c>
      <c r="I91" s="59">
        <f>I92-I93</f>
        <v>538614167</v>
      </c>
    </row>
    <row r="92" spans="1:9" ht="12.75" customHeight="1" x14ac:dyDescent="0.25">
      <c r="A92" s="290" t="s">
        <v>125</v>
      </c>
      <c r="B92" s="290"/>
      <c r="C92" s="290"/>
      <c r="D92" s="290"/>
      <c r="E92" s="290"/>
      <c r="F92" s="290"/>
      <c r="G92" s="16">
        <v>84</v>
      </c>
      <c r="H92" s="44">
        <v>917793503</v>
      </c>
      <c r="I92" s="44">
        <v>538614167</v>
      </c>
    </row>
    <row r="93" spans="1:9" ht="12.75" customHeight="1" x14ac:dyDescent="0.25">
      <c r="A93" s="290" t="s">
        <v>126</v>
      </c>
      <c r="B93" s="290"/>
      <c r="C93" s="290"/>
      <c r="D93" s="290"/>
      <c r="E93" s="290"/>
      <c r="F93" s="290"/>
      <c r="G93" s="16">
        <v>85</v>
      </c>
      <c r="H93" s="44">
        <v>0</v>
      </c>
      <c r="I93" s="44">
        <v>0</v>
      </c>
    </row>
    <row r="94" spans="1:9" ht="12.75" customHeight="1" x14ac:dyDescent="0.25">
      <c r="A94" s="302" t="s">
        <v>394</v>
      </c>
      <c r="B94" s="303"/>
      <c r="C94" s="303"/>
      <c r="D94" s="303"/>
      <c r="E94" s="303"/>
      <c r="F94" s="303"/>
      <c r="G94" s="17">
        <v>86</v>
      </c>
      <c r="H94" s="59">
        <f>H95-H96</f>
        <v>-308549679</v>
      </c>
      <c r="I94" s="59">
        <f>I95-I96</f>
        <v>304605806</v>
      </c>
    </row>
    <row r="95" spans="1:9" ht="12.75" customHeight="1" x14ac:dyDescent="0.25">
      <c r="A95" s="290" t="s">
        <v>127</v>
      </c>
      <c r="B95" s="290"/>
      <c r="C95" s="290"/>
      <c r="D95" s="290"/>
      <c r="E95" s="290"/>
      <c r="F95" s="290"/>
      <c r="G95" s="16">
        <v>87</v>
      </c>
      <c r="H95" s="44">
        <v>0</v>
      </c>
      <c r="I95" s="44">
        <v>304605806</v>
      </c>
    </row>
    <row r="96" spans="1:9" ht="12.75" customHeight="1" x14ac:dyDescent="0.25">
      <c r="A96" s="290" t="s">
        <v>128</v>
      </c>
      <c r="B96" s="290"/>
      <c r="C96" s="290"/>
      <c r="D96" s="290"/>
      <c r="E96" s="290"/>
      <c r="F96" s="290"/>
      <c r="G96" s="16">
        <v>88</v>
      </c>
      <c r="H96" s="44">
        <v>308549679</v>
      </c>
      <c r="I96" s="44">
        <v>0</v>
      </c>
    </row>
    <row r="97" spans="1:9" ht="12.75" customHeight="1" x14ac:dyDescent="0.25">
      <c r="A97" s="301" t="s">
        <v>129</v>
      </c>
      <c r="B97" s="301"/>
      <c r="C97" s="301"/>
      <c r="D97" s="301"/>
      <c r="E97" s="301"/>
      <c r="F97" s="301"/>
      <c r="G97" s="16">
        <v>89</v>
      </c>
      <c r="H97" s="44">
        <v>0</v>
      </c>
      <c r="I97" s="44">
        <v>0</v>
      </c>
    </row>
    <row r="98" spans="1:9" ht="12.75" customHeight="1" x14ac:dyDescent="0.25">
      <c r="A98" s="292" t="s">
        <v>395</v>
      </c>
      <c r="B98" s="293"/>
      <c r="C98" s="293"/>
      <c r="D98" s="293"/>
      <c r="E98" s="293"/>
      <c r="F98" s="293"/>
      <c r="G98" s="17">
        <v>90</v>
      </c>
      <c r="H98" s="59">
        <f>SUM(H99:H104)</f>
        <v>113213704</v>
      </c>
      <c r="I98" s="59">
        <f>SUM(I99:I104)</f>
        <v>134552238</v>
      </c>
    </row>
    <row r="99" spans="1:9" ht="25.95" customHeight="1" x14ac:dyDescent="0.25">
      <c r="A99" s="290" t="s">
        <v>130</v>
      </c>
      <c r="B99" s="290"/>
      <c r="C99" s="290"/>
      <c r="D99" s="290"/>
      <c r="E99" s="290"/>
      <c r="F99" s="290"/>
      <c r="G99" s="16">
        <v>91</v>
      </c>
      <c r="H99" s="44">
        <v>21180405</v>
      </c>
      <c r="I99" s="44">
        <v>24962956</v>
      </c>
    </row>
    <row r="100" spans="1:9" ht="12.75" customHeight="1" x14ac:dyDescent="0.25">
      <c r="A100" s="290" t="s">
        <v>131</v>
      </c>
      <c r="B100" s="290"/>
      <c r="C100" s="290"/>
      <c r="D100" s="290"/>
      <c r="E100" s="290"/>
      <c r="F100" s="290"/>
      <c r="G100" s="16">
        <v>92</v>
      </c>
      <c r="H100" s="44">
        <v>0</v>
      </c>
      <c r="I100" s="44">
        <v>0</v>
      </c>
    </row>
    <row r="101" spans="1:9" ht="12.75" customHeight="1" x14ac:dyDescent="0.25">
      <c r="A101" s="290" t="s">
        <v>132</v>
      </c>
      <c r="B101" s="290"/>
      <c r="C101" s="290"/>
      <c r="D101" s="290"/>
      <c r="E101" s="290"/>
      <c r="F101" s="290"/>
      <c r="G101" s="16">
        <v>93</v>
      </c>
      <c r="H101" s="44">
        <v>36378988</v>
      </c>
      <c r="I101" s="44">
        <v>28843417</v>
      </c>
    </row>
    <row r="102" spans="1:9" ht="12.75" customHeight="1" x14ac:dyDescent="0.25">
      <c r="A102" s="290" t="s">
        <v>133</v>
      </c>
      <c r="B102" s="290"/>
      <c r="C102" s="290"/>
      <c r="D102" s="290"/>
      <c r="E102" s="290"/>
      <c r="F102" s="290"/>
      <c r="G102" s="16">
        <v>94</v>
      </c>
      <c r="H102" s="58">
        <v>0</v>
      </c>
      <c r="I102" s="58">
        <v>0</v>
      </c>
    </row>
    <row r="103" spans="1:9" ht="12.75" customHeight="1" x14ac:dyDescent="0.25">
      <c r="A103" s="290" t="s">
        <v>134</v>
      </c>
      <c r="B103" s="290"/>
      <c r="C103" s="290"/>
      <c r="D103" s="290"/>
      <c r="E103" s="290"/>
      <c r="F103" s="290"/>
      <c r="G103" s="16">
        <v>95</v>
      </c>
      <c r="H103" s="58">
        <v>0</v>
      </c>
      <c r="I103" s="58">
        <v>0</v>
      </c>
    </row>
    <row r="104" spans="1:9" ht="12.75" customHeight="1" x14ac:dyDescent="0.25">
      <c r="A104" s="290" t="s">
        <v>135</v>
      </c>
      <c r="B104" s="290"/>
      <c r="C104" s="290"/>
      <c r="D104" s="290"/>
      <c r="E104" s="290"/>
      <c r="F104" s="290"/>
      <c r="G104" s="16">
        <v>96</v>
      </c>
      <c r="H104" s="58">
        <v>55654311</v>
      </c>
      <c r="I104" s="58">
        <v>80745865</v>
      </c>
    </row>
    <row r="105" spans="1:9" ht="12.75" customHeight="1" x14ac:dyDescent="0.25">
      <c r="A105" s="292" t="s">
        <v>396</v>
      </c>
      <c r="B105" s="293"/>
      <c r="C105" s="293"/>
      <c r="D105" s="293"/>
      <c r="E105" s="293"/>
      <c r="F105" s="293"/>
      <c r="G105" s="17">
        <v>97</v>
      </c>
      <c r="H105" s="59">
        <f>SUM(H106:H116)</f>
        <v>2524889178</v>
      </c>
      <c r="I105" s="59">
        <f>SUM(I106:I116)</f>
        <v>2331903180</v>
      </c>
    </row>
    <row r="106" spans="1:9" ht="12.75" customHeight="1" x14ac:dyDescent="0.25">
      <c r="A106" s="290" t="s">
        <v>136</v>
      </c>
      <c r="B106" s="290"/>
      <c r="C106" s="290"/>
      <c r="D106" s="290"/>
      <c r="E106" s="290"/>
      <c r="F106" s="290"/>
      <c r="G106" s="16">
        <v>98</v>
      </c>
      <c r="H106" s="45">
        <v>0</v>
      </c>
      <c r="I106" s="45">
        <v>0</v>
      </c>
    </row>
    <row r="107" spans="1:9" ht="12.75" customHeight="1" x14ac:dyDescent="0.25">
      <c r="A107" s="290" t="s">
        <v>137</v>
      </c>
      <c r="B107" s="290"/>
      <c r="C107" s="290"/>
      <c r="D107" s="290"/>
      <c r="E107" s="290"/>
      <c r="F107" s="290"/>
      <c r="G107" s="16">
        <v>99</v>
      </c>
      <c r="H107" s="44">
        <v>0</v>
      </c>
      <c r="I107" s="44">
        <v>0</v>
      </c>
    </row>
    <row r="108" spans="1:9" ht="24.6" customHeight="1" x14ac:dyDescent="0.25">
      <c r="A108" s="290" t="s">
        <v>138</v>
      </c>
      <c r="B108" s="290"/>
      <c r="C108" s="290"/>
      <c r="D108" s="290"/>
      <c r="E108" s="290"/>
      <c r="F108" s="290"/>
      <c r="G108" s="16">
        <v>100</v>
      </c>
      <c r="H108" s="44">
        <v>0</v>
      </c>
      <c r="I108" s="44">
        <v>0</v>
      </c>
    </row>
    <row r="109" spans="1:9" ht="22.05" customHeight="1" x14ac:dyDescent="0.25">
      <c r="A109" s="290" t="s">
        <v>139</v>
      </c>
      <c r="B109" s="290"/>
      <c r="C109" s="290"/>
      <c r="D109" s="290"/>
      <c r="E109" s="290"/>
      <c r="F109" s="290"/>
      <c r="G109" s="16">
        <v>101</v>
      </c>
      <c r="H109" s="44">
        <v>0</v>
      </c>
      <c r="I109" s="44">
        <v>0</v>
      </c>
    </row>
    <row r="110" spans="1:9" ht="12.75" customHeight="1" x14ac:dyDescent="0.25">
      <c r="A110" s="290" t="s">
        <v>140</v>
      </c>
      <c r="B110" s="290"/>
      <c r="C110" s="290"/>
      <c r="D110" s="290"/>
      <c r="E110" s="290"/>
      <c r="F110" s="290"/>
      <c r="G110" s="16">
        <v>102</v>
      </c>
      <c r="H110" s="44">
        <v>0</v>
      </c>
      <c r="I110" s="44">
        <v>0</v>
      </c>
    </row>
    <row r="111" spans="1:9" ht="12.75" customHeight="1" x14ac:dyDescent="0.25">
      <c r="A111" s="290" t="s">
        <v>141</v>
      </c>
      <c r="B111" s="290"/>
      <c r="C111" s="290"/>
      <c r="D111" s="290"/>
      <c r="E111" s="290"/>
      <c r="F111" s="290"/>
      <c r="G111" s="16">
        <v>103</v>
      </c>
      <c r="H111" s="44">
        <v>2474586439</v>
      </c>
      <c r="I111" s="44">
        <v>2303872723</v>
      </c>
    </row>
    <row r="112" spans="1:9" ht="12.75" customHeight="1" x14ac:dyDescent="0.25">
      <c r="A112" s="290" t="s">
        <v>142</v>
      </c>
      <c r="B112" s="290"/>
      <c r="C112" s="290"/>
      <c r="D112" s="290"/>
      <c r="E112" s="290"/>
      <c r="F112" s="290"/>
      <c r="G112" s="16">
        <v>104</v>
      </c>
      <c r="H112" s="44">
        <v>0</v>
      </c>
      <c r="I112" s="44">
        <v>0</v>
      </c>
    </row>
    <row r="113" spans="1:9" ht="12.75" customHeight="1" x14ac:dyDescent="0.25">
      <c r="A113" s="290" t="s">
        <v>143</v>
      </c>
      <c r="B113" s="290"/>
      <c r="C113" s="290"/>
      <c r="D113" s="290"/>
      <c r="E113" s="290"/>
      <c r="F113" s="290"/>
      <c r="G113" s="16">
        <v>105</v>
      </c>
      <c r="H113" s="45">
        <v>0</v>
      </c>
      <c r="I113" s="45">
        <v>0</v>
      </c>
    </row>
    <row r="114" spans="1:9" ht="12.75" customHeight="1" x14ac:dyDescent="0.25">
      <c r="A114" s="290" t="s">
        <v>144</v>
      </c>
      <c r="B114" s="290"/>
      <c r="C114" s="290"/>
      <c r="D114" s="290"/>
      <c r="E114" s="290"/>
      <c r="F114" s="290"/>
      <c r="G114" s="16">
        <v>106</v>
      </c>
      <c r="H114" s="44">
        <v>0</v>
      </c>
      <c r="I114" s="44">
        <v>0</v>
      </c>
    </row>
    <row r="115" spans="1:9" ht="12.75" customHeight="1" x14ac:dyDescent="0.25">
      <c r="A115" s="290" t="s">
        <v>145</v>
      </c>
      <c r="B115" s="290"/>
      <c r="C115" s="290"/>
      <c r="D115" s="290"/>
      <c r="E115" s="290"/>
      <c r="F115" s="290"/>
      <c r="G115" s="16">
        <v>107</v>
      </c>
      <c r="H115" s="58">
        <v>36995567</v>
      </c>
      <c r="I115" s="58">
        <v>15575274</v>
      </c>
    </row>
    <row r="116" spans="1:9" ht="12.75" customHeight="1" x14ac:dyDescent="0.25">
      <c r="A116" s="290" t="s">
        <v>146</v>
      </c>
      <c r="B116" s="290"/>
      <c r="C116" s="290"/>
      <c r="D116" s="290"/>
      <c r="E116" s="290"/>
      <c r="F116" s="290"/>
      <c r="G116" s="16">
        <v>108</v>
      </c>
      <c r="H116" s="58">
        <v>13307172</v>
      </c>
      <c r="I116" s="58">
        <v>12455183</v>
      </c>
    </row>
    <row r="117" spans="1:9" ht="12.75" customHeight="1" x14ac:dyDescent="0.25">
      <c r="A117" s="292" t="s">
        <v>397</v>
      </c>
      <c r="B117" s="293"/>
      <c r="C117" s="293"/>
      <c r="D117" s="293"/>
      <c r="E117" s="293"/>
      <c r="F117" s="293"/>
      <c r="G117" s="17">
        <v>109</v>
      </c>
      <c r="H117" s="59">
        <f>SUM(H118:H131)</f>
        <v>865350845</v>
      </c>
      <c r="I117" s="59">
        <f>SUM(I118:I131)</f>
        <v>665431238</v>
      </c>
    </row>
    <row r="118" spans="1:9" ht="12.75" customHeight="1" x14ac:dyDescent="0.25">
      <c r="A118" s="290" t="s">
        <v>147</v>
      </c>
      <c r="B118" s="290"/>
      <c r="C118" s="290"/>
      <c r="D118" s="290"/>
      <c r="E118" s="290"/>
      <c r="F118" s="290"/>
      <c r="G118" s="16">
        <v>110</v>
      </c>
      <c r="H118" s="44">
        <v>135664</v>
      </c>
      <c r="I118" s="44">
        <v>101669</v>
      </c>
    </row>
    <row r="119" spans="1:9" ht="12.75" customHeight="1" x14ac:dyDescent="0.25">
      <c r="A119" s="290" t="s">
        <v>148</v>
      </c>
      <c r="B119" s="290"/>
      <c r="C119" s="290"/>
      <c r="D119" s="290"/>
      <c r="E119" s="290"/>
      <c r="F119" s="290"/>
      <c r="G119" s="16">
        <v>111</v>
      </c>
      <c r="H119" s="44">
        <v>0</v>
      </c>
      <c r="I119" s="44">
        <v>0</v>
      </c>
    </row>
    <row r="120" spans="1:9" ht="21.6" customHeight="1" x14ac:dyDescent="0.25">
      <c r="A120" s="290" t="s">
        <v>149</v>
      </c>
      <c r="B120" s="290"/>
      <c r="C120" s="290"/>
      <c r="D120" s="290"/>
      <c r="E120" s="290"/>
      <c r="F120" s="290"/>
      <c r="G120" s="16">
        <v>112</v>
      </c>
      <c r="H120" s="44">
        <v>0</v>
      </c>
      <c r="I120" s="44">
        <v>7389</v>
      </c>
    </row>
    <row r="121" spans="1:9" ht="25.95" customHeight="1" x14ac:dyDescent="0.25">
      <c r="A121" s="290" t="s">
        <v>150</v>
      </c>
      <c r="B121" s="290"/>
      <c r="C121" s="290"/>
      <c r="D121" s="290"/>
      <c r="E121" s="290"/>
      <c r="F121" s="290"/>
      <c r="G121" s="16">
        <v>113</v>
      </c>
      <c r="H121" s="44">
        <v>0</v>
      </c>
      <c r="I121" s="44">
        <v>0</v>
      </c>
    </row>
    <row r="122" spans="1:9" ht="12.75" customHeight="1" x14ac:dyDescent="0.25">
      <c r="A122" s="290" t="s">
        <v>151</v>
      </c>
      <c r="B122" s="290"/>
      <c r="C122" s="290"/>
      <c r="D122" s="290"/>
      <c r="E122" s="290"/>
      <c r="F122" s="290"/>
      <c r="G122" s="16">
        <v>114</v>
      </c>
      <c r="H122" s="44">
        <v>0</v>
      </c>
      <c r="I122" s="44">
        <v>0</v>
      </c>
    </row>
    <row r="123" spans="1:9" ht="12.75" customHeight="1" x14ac:dyDescent="0.25">
      <c r="A123" s="290" t="s">
        <v>152</v>
      </c>
      <c r="B123" s="290"/>
      <c r="C123" s="290"/>
      <c r="D123" s="290"/>
      <c r="E123" s="290"/>
      <c r="F123" s="290"/>
      <c r="G123" s="16">
        <v>115</v>
      </c>
      <c r="H123" s="44">
        <v>693967037</v>
      </c>
      <c r="I123" s="44">
        <v>523630896</v>
      </c>
    </row>
    <row r="124" spans="1:9" ht="12.75" customHeight="1" x14ac:dyDescent="0.25">
      <c r="A124" s="290" t="s">
        <v>153</v>
      </c>
      <c r="B124" s="290"/>
      <c r="C124" s="290"/>
      <c r="D124" s="290"/>
      <c r="E124" s="290"/>
      <c r="F124" s="290"/>
      <c r="G124" s="16">
        <v>116</v>
      </c>
      <c r="H124" s="44">
        <v>61767845</v>
      </c>
      <c r="I124" s="44">
        <v>36066605</v>
      </c>
    </row>
    <row r="125" spans="1:9" ht="12.75" customHeight="1" x14ac:dyDescent="0.25">
      <c r="A125" s="290" t="s">
        <v>154</v>
      </c>
      <c r="B125" s="290"/>
      <c r="C125" s="290"/>
      <c r="D125" s="290"/>
      <c r="E125" s="290"/>
      <c r="F125" s="290"/>
      <c r="G125" s="16">
        <v>117</v>
      </c>
      <c r="H125" s="44">
        <v>49993663</v>
      </c>
      <c r="I125" s="44">
        <v>51117222</v>
      </c>
    </row>
    <row r="126" spans="1:9" x14ac:dyDescent="0.25">
      <c r="A126" s="290" t="s">
        <v>155</v>
      </c>
      <c r="B126" s="290"/>
      <c r="C126" s="290"/>
      <c r="D126" s="290"/>
      <c r="E126" s="290"/>
      <c r="F126" s="290"/>
      <c r="G126" s="16">
        <v>118</v>
      </c>
      <c r="H126" s="44">
        <v>6625196</v>
      </c>
      <c r="I126" s="44">
        <v>0</v>
      </c>
    </row>
    <row r="127" spans="1:9" x14ac:dyDescent="0.25">
      <c r="A127" s="290" t="s">
        <v>156</v>
      </c>
      <c r="B127" s="290"/>
      <c r="C127" s="290"/>
      <c r="D127" s="290"/>
      <c r="E127" s="290"/>
      <c r="F127" s="290"/>
      <c r="G127" s="16">
        <v>119</v>
      </c>
      <c r="H127" s="44">
        <v>15921399</v>
      </c>
      <c r="I127" s="44">
        <v>24804908</v>
      </c>
    </row>
    <row r="128" spans="1:9" x14ac:dyDescent="0.25">
      <c r="A128" s="290" t="s">
        <v>157</v>
      </c>
      <c r="B128" s="290"/>
      <c r="C128" s="290"/>
      <c r="D128" s="290"/>
      <c r="E128" s="290"/>
      <c r="F128" s="290"/>
      <c r="G128" s="16">
        <v>120</v>
      </c>
      <c r="H128" s="44">
        <v>4664984</v>
      </c>
      <c r="I128" s="44">
        <v>14661562</v>
      </c>
    </row>
    <row r="129" spans="1:9" x14ac:dyDescent="0.25">
      <c r="A129" s="290" t="s">
        <v>158</v>
      </c>
      <c r="B129" s="290"/>
      <c r="C129" s="290"/>
      <c r="D129" s="290"/>
      <c r="E129" s="290"/>
      <c r="F129" s="290"/>
      <c r="G129" s="16">
        <v>121</v>
      </c>
      <c r="H129" s="44">
        <v>9600</v>
      </c>
      <c r="I129" s="44">
        <v>0</v>
      </c>
    </row>
    <row r="130" spans="1:9" x14ac:dyDescent="0.25">
      <c r="A130" s="290" t="s">
        <v>159</v>
      </c>
      <c r="B130" s="290"/>
      <c r="C130" s="290"/>
      <c r="D130" s="290"/>
      <c r="E130" s="290"/>
      <c r="F130" s="290"/>
      <c r="G130" s="16">
        <v>122</v>
      </c>
      <c r="H130" s="58">
        <v>0</v>
      </c>
      <c r="I130" s="58">
        <v>0</v>
      </c>
    </row>
    <row r="131" spans="1:9" x14ac:dyDescent="0.25">
      <c r="A131" s="290" t="s">
        <v>160</v>
      </c>
      <c r="B131" s="290"/>
      <c r="C131" s="290"/>
      <c r="D131" s="290"/>
      <c r="E131" s="290"/>
      <c r="F131" s="290"/>
      <c r="G131" s="16">
        <v>123</v>
      </c>
      <c r="H131" s="58">
        <v>32265457</v>
      </c>
      <c r="I131" s="58">
        <v>15040987</v>
      </c>
    </row>
    <row r="132" spans="1:9" ht="22.05" customHeight="1" x14ac:dyDescent="0.25">
      <c r="A132" s="291" t="s">
        <v>161</v>
      </c>
      <c r="B132" s="291"/>
      <c r="C132" s="291"/>
      <c r="D132" s="291"/>
      <c r="E132" s="291"/>
      <c r="F132" s="291"/>
      <c r="G132" s="16">
        <v>124</v>
      </c>
      <c r="H132" s="58">
        <v>65393973</v>
      </c>
      <c r="I132" s="58">
        <v>78829556</v>
      </c>
    </row>
    <row r="133" spans="1:9" x14ac:dyDescent="0.25">
      <c r="A133" s="292" t="s">
        <v>398</v>
      </c>
      <c r="B133" s="293"/>
      <c r="C133" s="293"/>
      <c r="D133" s="293"/>
      <c r="E133" s="293"/>
      <c r="F133" s="293"/>
      <c r="G133" s="17">
        <v>125</v>
      </c>
      <c r="H133" s="59">
        <f>H75+H98+H105+H117+H132</f>
        <v>5954071720</v>
      </c>
      <c r="I133" s="59">
        <f>I75+I98+I105+I117+I132</f>
        <v>5829996618</v>
      </c>
    </row>
    <row r="134" spans="1:9" x14ac:dyDescent="0.25">
      <c r="A134" s="294" t="s">
        <v>162</v>
      </c>
      <c r="B134" s="294"/>
      <c r="C134" s="294"/>
      <c r="D134" s="294"/>
      <c r="E134" s="294"/>
      <c r="F134" s="294"/>
      <c r="G134" s="19">
        <v>126</v>
      </c>
      <c r="H134" s="60">
        <v>54261380</v>
      </c>
      <c r="I134" s="60">
        <v>54173148</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37" zoomScaleNormal="100" zoomScaleSheetLayoutView="110" workbookViewId="0">
      <selection activeCell="I13" sqref="I13"/>
    </sheetView>
  </sheetViews>
  <sheetFormatPr defaultRowHeight="13.2" x14ac:dyDescent="0.25"/>
  <cols>
    <col min="1" max="7" width="9.109375" style="11"/>
    <col min="8" max="9" width="19.33203125" style="55" customWidth="1"/>
    <col min="10" max="263" width="9.109375" style="11"/>
    <col min="264" max="264" width="9.88671875" style="11" bestFit="1" customWidth="1"/>
    <col min="265" max="265" width="11.77734375" style="11" bestFit="1" customWidth="1"/>
    <col min="266" max="519" width="9.109375" style="11"/>
    <col min="520" max="520" width="9.88671875" style="11" bestFit="1" customWidth="1"/>
    <col min="521" max="521" width="11.77734375" style="11" bestFit="1" customWidth="1"/>
    <col min="522" max="775" width="9.109375" style="11"/>
    <col min="776" max="776" width="9.88671875" style="11" bestFit="1" customWidth="1"/>
    <col min="777" max="777" width="11.77734375" style="11" bestFit="1" customWidth="1"/>
    <col min="778" max="1031" width="9.109375" style="11"/>
    <col min="1032" max="1032" width="9.88671875" style="11" bestFit="1" customWidth="1"/>
    <col min="1033" max="1033" width="11.77734375" style="11" bestFit="1" customWidth="1"/>
    <col min="1034" max="1287" width="9.109375" style="11"/>
    <col min="1288" max="1288" width="9.88671875" style="11" bestFit="1" customWidth="1"/>
    <col min="1289" max="1289" width="11.77734375" style="11" bestFit="1" customWidth="1"/>
    <col min="1290" max="1543" width="9.109375" style="11"/>
    <col min="1544" max="1544" width="9.88671875" style="11" bestFit="1" customWidth="1"/>
    <col min="1545" max="1545" width="11.77734375" style="11" bestFit="1" customWidth="1"/>
    <col min="1546" max="1799" width="9.109375" style="11"/>
    <col min="1800" max="1800" width="9.88671875" style="11" bestFit="1" customWidth="1"/>
    <col min="1801" max="1801" width="11.77734375" style="11" bestFit="1" customWidth="1"/>
    <col min="1802" max="2055" width="9.109375" style="11"/>
    <col min="2056" max="2056" width="9.88671875" style="11" bestFit="1" customWidth="1"/>
    <col min="2057" max="2057" width="11.77734375" style="11" bestFit="1" customWidth="1"/>
    <col min="2058" max="2311" width="9.109375" style="11"/>
    <col min="2312" max="2312" width="9.88671875" style="11" bestFit="1" customWidth="1"/>
    <col min="2313" max="2313" width="11.77734375" style="11" bestFit="1" customWidth="1"/>
    <col min="2314" max="2567" width="9.109375" style="11"/>
    <col min="2568" max="2568" width="9.88671875" style="11" bestFit="1" customWidth="1"/>
    <col min="2569" max="2569" width="11.77734375" style="11" bestFit="1" customWidth="1"/>
    <col min="2570" max="2823" width="9.109375" style="11"/>
    <col min="2824" max="2824" width="9.88671875" style="11" bestFit="1" customWidth="1"/>
    <col min="2825" max="2825" width="11.77734375" style="11" bestFit="1" customWidth="1"/>
    <col min="2826" max="3079" width="9.109375" style="11"/>
    <col min="3080" max="3080" width="9.88671875" style="11" bestFit="1" customWidth="1"/>
    <col min="3081" max="3081" width="11.77734375" style="11" bestFit="1" customWidth="1"/>
    <col min="3082" max="3335" width="9.109375" style="11"/>
    <col min="3336" max="3336" width="9.88671875" style="11" bestFit="1" customWidth="1"/>
    <col min="3337" max="3337" width="11.77734375" style="11" bestFit="1" customWidth="1"/>
    <col min="3338" max="3591" width="9.109375" style="11"/>
    <col min="3592" max="3592" width="9.88671875" style="11" bestFit="1" customWidth="1"/>
    <col min="3593" max="3593" width="11.77734375" style="11" bestFit="1" customWidth="1"/>
    <col min="3594" max="3847" width="9.109375" style="11"/>
    <col min="3848" max="3848" width="9.88671875" style="11" bestFit="1" customWidth="1"/>
    <col min="3849" max="3849" width="11.77734375" style="11" bestFit="1" customWidth="1"/>
    <col min="3850" max="4103" width="9.109375" style="11"/>
    <col min="4104" max="4104" width="9.88671875" style="11" bestFit="1" customWidth="1"/>
    <col min="4105" max="4105" width="11.77734375" style="11" bestFit="1" customWidth="1"/>
    <col min="4106" max="4359" width="9.109375" style="11"/>
    <col min="4360" max="4360" width="9.88671875" style="11" bestFit="1" customWidth="1"/>
    <col min="4361" max="4361" width="11.77734375" style="11" bestFit="1" customWidth="1"/>
    <col min="4362" max="4615" width="9.109375" style="11"/>
    <col min="4616" max="4616" width="9.88671875" style="11" bestFit="1" customWidth="1"/>
    <col min="4617" max="4617" width="11.77734375" style="11" bestFit="1" customWidth="1"/>
    <col min="4618" max="4871" width="9.109375" style="11"/>
    <col min="4872" max="4872" width="9.88671875" style="11" bestFit="1" customWidth="1"/>
    <col min="4873" max="4873" width="11.77734375" style="11" bestFit="1" customWidth="1"/>
    <col min="4874" max="5127" width="9.109375" style="11"/>
    <col min="5128" max="5128" width="9.88671875" style="11" bestFit="1" customWidth="1"/>
    <col min="5129" max="5129" width="11.77734375" style="11" bestFit="1" customWidth="1"/>
    <col min="5130" max="5383" width="9.109375" style="11"/>
    <col min="5384" max="5384" width="9.88671875" style="11" bestFit="1" customWidth="1"/>
    <col min="5385" max="5385" width="11.77734375" style="11" bestFit="1" customWidth="1"/>
    <col min="5386" max="5639" width="9.109375" style="11"/>
    <col min="5640" max="5640" width="9.88671875" style="11" bestFit="1" customWidth="1"/>
    <col min="5641" max="5641" width="11.77734375" style="11" bestFit="1" customWidth="1"/>
    <col min="5642" max="5895" width="9.109375" style="11"/>
    <col min="5896" max="5896" width="9.88671875" style="11" bestFit="1" customWidth="1"/>
    <col min="5897" max="5897" width="11.77734375" style="11" bestFit="1" customWidth="1"/>
    <col min="5898" max="6151" width="9.109375" style="11"/>
    <col min="6152" max="6152" width="9.88671875" style="11" bestFit="1" customWidth="1"/>
    <col min="6153" max="6153" width="11.77734375" style="11" bestFit="1" customWidth="1"/>
    <col min="6154" max="6407" width="9.109375" style="11"/>
    <col min="6408" max="6408" width="9.88671875" style="11" bestFit="1" customWidth="1"/>
    <col min="6409" max="6409" width="11.77734375" style="11" bestFit="1" customWidth="1"/>
    <col min="6410" max="6663" width="9.109375" style="11"/>
    <col min="6664" max="6664" width="9.88671875" style="11" bestFit="1" customWidth="1"/>
    <col min="6665" max="6665" width="11.77734375" style="11" bestFit="1" customWidth="1"/>
    <col min="6666" max="6919" width="9.109375" style="11"/>
    <col min="6920" max="6920" width="9.88671875" style="11" bestFit="1" customWidth="1"/>
    <col min="6921" max="6921" width="11.77734375" style="11" bestFit="1" customWidth="1"/>
    <col min="6922" max="7175" width="9.109375" style="11"/>
    <col min="7176" max="7176" width="9.88671875" style="11" bestFit="1" customWidth="1"/>
    <col min="7177" max="7177" width="11.77734375" style="11" bestFit="1" customWidth="1"/>
    <col min="7178" max="7431" width="9.109375" style="11"/>
    <col min="7432" max="7432" width="9.88671875" style="11" bestFit="1" customWidth="1"/>
    <col min="7433" max="7433" width="11.77734375" style="11" bestFit="1" customWidth="1"/>
    <col min="7434" max="7687" width="9.109375" style="11"/>
    <col min="7688" max="7688" width="9.88671875" style="11" bestFit="1" customWidth="1"/>
    <col min="7689" max="7689" width="11.77734375" style="11" bestFit="1" customWidth="1"/>
    <col min="7690" max="7943" width="9.109375" style="11"/>
    <col min="7944" max="7944" width="9.88671875" style="11" bestFit="1" customWidth="1"/>
    <col min="7945" max="7945" width="11.77734375" style="11" bestFit="1" customWidth="1"/>
    <col min="7946" max="8199" width="9.109375" style="11"/>
    <col min="8200" max="8200" width="9.88671875" style="11" bestFit="1" customWidth="1"/>
    <col min="8201" max="8201" width="11.77734375" style="11" bestFit="1" customWidth="1"/>
    <col min="8202" max="8455" width="9.109375" style="11"/>
    <col min="8456" max="8456" width="9.88671875" style="11" bestFit="1" customWidth="1"/>
    <col min="8457" max="8457" width="11.77734375" style="11" bestFit="1" customWidth="1"/>
    <col min="8458" max="8711" width="9.109375" style="11"/>
    <col min="8712" max="8712" width="9.88671875" style="11" bestFit="1" customWidth="1"/>
    <col min="8713" max="8713" width="11.77734375" style="11" bestFit="1" customWidth="1"/>
    <col min="8714" max="8967" width="9.109375" style="11"/>
    <col min="8968" max="8968" width="9.88671875" style="11" bestFit="1" customWidth="1"/>
    <col min="8969" max="8969" width="11.77734375" style="11" bestFit="1" customWidth="1"/>
    <col min="8970" max="9223" width="9.109375" style="11"/>
    <col min="9224" max="9224" width="9.88671875" style="11" bestFit="1" customWidth="1"/>
    <col min="9225" max="9225" width="11.77734375" style="11" bestFit="1" customWidth="1"/>
    <col min="9226" max="9479" width="9.109375" style="11"/>
    <col min="9480" max="9480" width="9.88671875" style="11" bestFit="1" customWidth="1"/>
    <col min="9481" max="9481" width="11.77734375" style="11" bestFit="1" customWidth="1"/>
    <col min="9482" max="9735" width="9.109375" style="11"/>
    <col min="9736" max="9736" width="9.88671875" style="11" bestFit="1" customWidth="1"/>
    <col min="9737" max="9737" width="11.77734375" style="11" bestFit="1" customWidth="1"/>
    <col min="9738" max="9991" width="9.109375" style="11"/>
    <col min="9992" max="9992" width="9.88671875" style="11" bestFit="1" customWidth="1"/>
    <col min="9993" max="9993" width="11.77734375" style="11" bestFit="1" customWidth="1"/>
    <col min="9994" max="10247" width="9.109375" style="11"/>
    <col min="10248" max="10248" width="9.88671875" style="11" bestFit="1" customWidth="1"/>
    <col min="10249" max="10249" width="11.77734375" style="11" bestFit="1" customWidth="1"/>
    <col min="10250" max="10503" width="9.109375" style="11"/>
    <col min="10504" max="10504" width="9.88671875" style="11" bestFit="1" customWidth="1"/>
    <col min="10505" max="10505" width="11.77734375" style="11" bestFit="1" customWidth="1"/>
    <col min="10506" max="10759" width="9.109375" style="11"/>
    <col min="10760" max="10760" width="9.88671875" style="11" bestFit="1" customWidth="1"/>
    <col min="10761" max="10761" width="11.77734375" style="11" bestFit="1" customWidth="1"/>
    <col min="10762" max="11015" width="9.109375" style="11"/>
    <col min="11016" max="11016" width="9.88671875" style="11" bestFit="1" customWidth="1"/>
    <col min="11017" max="11017" width="11.77734375" style="11" bestFit="1" customWidth="1"/>
    <col min="11018" max="11271" width="9.109375" style="11"/>
    <col min="11272" max="11272" width="9.88671875" style="11" bestFit="1" customWidth="1"/>
    <col min="11273" max="11273" width="11.77734375" style="11" bestFit="1" customWidth="1"/>
    <col min="11274" max="11527" width="9.109375" style="11"/>
    <col min="11528" max="11528" width="9.88671875" style="11" bestFit="1" customWidth="1"/>
    <col min="11529" max="11529" width="11.77734375" style="11" bestFit="1" customWidth="1"/>
    <col min="11530" max="11783" width="9.109375" style="11"/>
    <col min="11784" max="11784" width="9.88671875" style="11" bestFit="1" customWidth="1"/>
    <col min="11785" max="11785" width="11.77734375" style="11" bestFit="1" customWidth="1"/>
    <col min="11786" max="12039" width="9.109375" style="11"/>
    <col min="12040" max="12040" width="9.88671875" style="11" bestFit="1" customWidth="1"/>
    <col min="12041" max="12041" width="11.77734375" style="11" bestFit="1" customWidth="1"/>
    <col min="12042" max="12295" width="9.109375" style="11"/>
    <col min="12296" max="12296" width="9.88671875" style="11" bestFit="1" customWidth="1"/>
    <col min="12297" max="12297" width="11.77734375" style="11" bestFit="1" customWidth="1"/>
    <col min="12298" max="12551" width="9.109375" style="11"/>
    <col min="12552" max="12552" width="9.88671875" style="11" bestFit="1" customWidth="1"/>
    <col min="12553" max="12553" width="11.77734375" style="11" bestFit="1" customWidth="1"/>
    <col min="12554" max="12807" width="9.109375" style="11"/>
    <col min="12808" max="12808" width="9.88671875" style="11" bestFit="1" customWidth="1"/>
    <col min="12809" max="12809" width="11.77734375" style="11" bestFit="1" customWidth="1"/>
    <col min="12810" max="13063" width="9.109375" style="11"/>
    <col min="13064" max="13064" width="9.88671875" style="11" bestFit="1" customWidth="1"/>
    <col min="13065" max="13065" width="11.77734375" style="11" bestFit="1" customWidth="1"/>
    <col min="13066" max="13319" width="9.109375" style="11"/>
    <col min="13320" max="13320" width="9.88671875" style="11" bestFit="1" customWidth="1"/>
    <col min="13321" max="13321" width="11.77734375" style="11" bestFit="1" customWidth="1"/>
    <col min="13322" max="13575" width="9.109375" style="11"/>
    <col min="13576" max="13576" width="9.88671875" style="11" bestFit="1" customWidth="1"/>
    <col min="13577" max="13577" width="11.77734375" style="11" bestFit="1" customWidth="1"/>
    <col min="13578" max="13831" width="9.109375" style="11"/>
    <col min="13832" max="13832" width="9.88671875" style="11" bestFit="1" customWidth="1"/>
    <col min="13833" max="13833" width="11.77734375" style="11" bestFit="1" customWidth="1"/>
    <col min="13834" max="14087" width="9.109375" style="11"/>
    <col min="14088" max="14088" width="9.88671875" style="11" bestFit="1" customWidth="1"/>
    <col min="14089" max="14089" width="11.77734375" style="11" bestFit="1" customWidth="1"/>
    <col min="14090" max="14343" width="9.109375" style="11"/>
    <col min="14344" max="14344" width="9.88671875" style="11" bestFit="1" customWidth="1"/>
    <col min="14345" max="14345" width="11.77734375" style="11" bestFit="1" customWidth="1"/>
    <col min="14346" max="14599" width="9.109375" style="11"/>
    <col min="14600" max="14600" width="9.88671875" style="11" bestFit="1" customWidth="1"/>
    <col min="14601" max="14601" width="11.77734375" style="11" bestFit="1" customWidth="1"/>
    <col min="14602" max="14855" width="9.109375" style="11"/>
    <col min="14856" max="14856" width="9.88671875" style="11" bestFit="1" customWidth="1"/>
    <col min="14857" max="14857" width="11.77734375" style="11" bestFit="1" customWidth="1"/>
    <col min="14858" max="15111" width="9.109375" style="11"/>
    <col min="15112" max="15112" width="9.88671875" style="11" bestFit="1" customWidth="1"/>
    <col min="15113" max="15113" width="11.77734375" style="11" bestFit="1" customWidth="1"/>
    <col min="15114" max="15367" width="9.109375" style="11"/>
    <col min="15368" max="15368" width="9.88671875" style="11" bestFit="1" customWidth="1"/>
    <col min="15369" max="15369" width="11.77734375" style="11" bestFit="1" customWidth="1"/>
    <col min="15370" max="15623" width="9.109375" style="11"/>
    <col min="15624" max="15624" width="9.88671875" style="11" bestFit="1" customWidth="1"/>
    <col min="15625" max="15625" width="11.77734375" style="11" bestFit="1" customWidth="1"/>
    <col min="15626" max="15879" width="9.109375" style="11"/>
    <col min="15880" max="15880" width="9.88671875" style="11" bestFit="1" customWidth="1"/>
    <col min="15881" max="15881" width="11.77734375" style="11" bestFit="1" customWidth="1"/>
    <col min="15882" max="16135" width="9.109375" style="11"/>
    <col min="16136" max="16136" width="9.88671875" style="11" bestFit="1" customWidth="1"/>
    <col min="16137" max="16137" width="11.77734375" style="11" bestFit="1" customWidth="1"/>
    <col min="16138" max="16384" width="9.109375" style="11"/>
  </cols>
  <sheetData>
    <row r="1" spans="1:9" x14ac:dyDescent="0.25">
      <c r="A1" s="363" t="s">
        <v>163</v>
      </c>
      <c r="B1" s="316"/>
      <c r="C1" s="316"/>
      <c r="D1" s="316"/>
      <c r="E1" s="316"/>
      <c r="F1" s="316"/>
      <c r="G1" s="316"/>
      <c r="H1" s="316"/>
      <c r="I1" s="316"/>
    </row>
    <row r="2" spans="1:9" x14ac:dyDescent="0.25">
      <c r="A2" s="362" t="s">
        <v>721</v>
      </c>
      <c r="B2" s="318"/>
      <c r="C2" s="318"/>
      <c r="D2" s="318"/>
      <c r="E2" s="318"/>
      <c r="F2" s="318"/>
      <c r="G2" s="318"/>
      <c r="H2" s="318"/>
      <c r="I2" s="318"/>
    </row>
    <row r="3" spans="1:9" x14ac:dyDescent="0.25">
      <c r="A3" s="352" t="s">
        <v>164</v>
      </c>
      <c r="B3" s="353"/>
      <c r="C3" s="353"/>
      <c r="D3" s="353"/>
      <c r="E3" s="353"/>
      <c r="F3" s="353"/>
      <c r="G3" s="353"/>
      <c r="H3" s="353"/>
      <c r="I3" s="353"/>
    </row>
    <row r="4" spans="1:9" ht="12.75" customHeight="1" x14ac:dyDescent="0.25">
      <c r="A4" s="324" t="s">
        <v>719</v>
      </c>
      <c r="B4" s="325"/>
      <c r="C4" s="325"/>
      <c r="D4" s="325"/>
      <c r="E4" s="325"/>
      <c r="F4" s="325"/>
      <c r="G4" s="325"/>
      <c r="H4" s="325"/>
      <c r="I4" s="326"/>
    </row>
    <row r="5" spans="1:9" ht="22.8" thickBot="1" x14ac:dyDescent="0.3">
      <c r="A5" s="360" t="s">
        <v>165</v>
      </c>
      <c r="B5" s="331"/>
      <c r="C5" s="331"/>
      <c r="D5" s="331"/>
      <c r="E5" s="331"/>
      <c r="F5" s="332"/>
      <c r="G5" s="12" t="s">
        <v>166</v>
      </c>
      <c r="H5" s="46" t="s">
        <v>167</v>
      </c>
      <c r="I5" s="46" t="s">
        <v>168</v>
      </c>
    </row>
    <row r="6" spans="1:9" x14ac:dyDescent="0.25">
      <c r="A6" s="361">
        <v>1</v>
      </c>
      <c r="B6" s="328"/>
      <c r="C6" s="328"/>
      <c r="D6" s="328"/>
      <c r="E6" s="328"/>
      <c r="F6" s="329"/>
      <c r="G6" s="14">
        <v>2</v>
      </c>
      <c r="H6" s="20">
        <v>3</v>
      </c>
      <c r="I6" s="20">
        <v>4</v>
      </c>
    </row>
    <row r="7" spans="1:9" x14ac:dyDescent="0.25">
      <c r="A7" s="358" t="s">
        <v>400</v>
      </c>
      <c r="B7" s="359"/>
      <c r="C7" s="359"/>
      <c r="D7" s="359"/>
      <c r="E7" s="359"/>
      <c r="F7" s="359"/>
      <c r="G7" s="24">
        <v>127</v>
      </c>
      <c r="H7" s="63">
        <f>SUM(H8:H12)</f>
        <v>571818875</v>
      </c>
      <c r="I7" s="63">
        <f>SUM(I8:I12)</f>
        <v>1670374528</v>
      </c>
    </row>
    <row r="8" spans="1:9" x14ac:dyDescent="0.25">
      <c r="A8" s="290" t="s">
        <v>169</v>
      </c>
      <c r="B8" s="290"/>
      <c r="C8" s="290"/>
      <c r="D8" s="290"/>
      <c r="E8" s="290"/>
      <c r="F8" s="290"/>
      <c r="G8" s="16">
        <v>128</v>
      </c>
      <c r="H8" s="58">
        <v>6559169</v>
      </c>
      <c r="I8" s="58">
        <v>31631791</v>
      </c>
    </row>
    <row r="9" spans="1:9" x14ac:dyDescent="0.25">
      <c r="A9" s="290" t="s">
        <v>170</v>
      </c>
      <c r="B9" s="290"/>
      <c r="C9" s="290"/>
      <c r="D9" s="290"/>
      <c r="E9" s="290"/>
      <c r="F9" s="290"/>
      <c r="G9" s="16">
        <v>129</v>
      </c>
      <c r="H9" s="58">
        <v>540402390</v>
      </c>
      <c r="I9" s="58">
        <v>1329300465</v>
      </c>
    </row>
    <row r="10" spans="1:9" x14ac:dyDescent="0.25">
      <c r="A10" s="290" t="s">
        <v>171</v>
      </c>
      <c r="B10" s="290"/>
      <c r="C10" s="290"/>
      <c r="D10" s="290"/>
      <c r="E10" s="290"/>
      <c r="F10" s="290"/>
      <c r="G10" s="16">
        <v>130</v>
      </c>
      <c r="H10" s="58">
        <v>208649</v>
      </c>
      <c r="I10" s="58">
        <v>233998</v>
      </c>
    </row>
    <row r="11" spans="1:9" x14ac:dyDescent="0.25">
      <c r="A11" s="290" t="s">
        <v>172</v>
      </c>
      <c r="B11" s="290"/>
      <c r="C11" s="290"/>
      <c r="D11" s="290"/>
      <c r="E11" s="290"/>
      <c r="F11" s="290"/>
      <c r="G11" s="16">
        <v>131</v>
      </c>
      <c r="H11" s="58">
        <v>269761</v>
      </c>
      <c r="I11" s="58">
        <v>281037544</v>
      </c>
    </row>
    <row r="12" spans="1:9" x14ac:dyDescent="0.25">
      <c r="A12" s="290" t="s">
        <v>173</v>
      </c>
      <c r="B12" s="290"/>
      <c r="C12" s="290"/>
      <c r="D12" s="290"/>
      <c r="E12" s="290"/>
      <c r="F12" s="290"/>
      <c r="G12" s="16">
        <v>132</v>
      </c>
      <c r="H12" s="58">
        <v>24378906</v>
      </c>
      <c r="I12" s="58">
        <v>28170730</v>
      </c>
    </row>
    <row r="13" spans="1:9" ht="22.05" customHeight="1" x14ac:dyDescent="0.25">
      <c r="A13" s="292" t="s">
        <v>401</v>
      </c>
      <c r="B13" s="293"/>
      <c r="C13" s="293"/>
      <c r="D13" s="293"/>
      <c r="E13" s="293"/>
      <c r="F13" s="293"/>
      <c r="G13" s="17">
        <v>133</v>
      </c>
      <c r="H13" s="59">
        <f>H14+H15+H19+H23+H24+H25+H28+H35</f>
        <v>890254827</v>
      </c>
      <c r="I13" s="59">
        <f>I14+I15+I19+I23+I24+I25+I28+I35</f>
        <v>1255329580</v>
      </c>
    </row>
    <row r="14" spans="1:9" x14ac:dyDescent="0.25">
      <c r="A14" s="290" t="s">
        <v>174</v>
      </c>
      <c r="B14" s="290"/>
      <c r="C14" s="290"/>
      <c r="D14" s="290"/>
      <c r="E14" s="290"/>
      <c r="F14" s="290"/>
      <c r="G14" s="16">
        <v>134</v>
      </c>
      <c r="H14" s="58">
        <v>0</v>
      </c>
      <c r="I14" s="58">
        <v>0</v>
      </c>
    </row>
    <row r="15" spans="1:9" x14ac:dyDescent="0.25">
      <c r="A15" s="351" t="s">
        <v>402</v>
      </c>
      <c r="B15" s="351"/>
      <c r="C15" s="351"/>
      <c r="D15" s="351"/>
      <c r="E15" s="351"/>
      <c r="F15" s="351"/>
      <c r="G15" s="17">
        <v>135</v>
      </c>
      <c r="H15" s="59">
        <f>SUM(H16:H18)</f>
        <v>223980434</v>
      </c>
      <c r="I15" s="59">
        <f>SUM(I16:I18)</f>
        <v>396119584</v>
      </c>
    </row>
    <row r="16" spans="1:9" x14ac:dyDescent="0.25">
      <c r="A16" s="350" t="s">
        <v>175</v>
      </c>
      <c r="B16" s="350"/>
      <c r="C16" s="350"/>
      <c r="D16" s="350"/>
      <c r="E16" s="350"/>
      <c r="F16" s="350"/>
      <c r="G16" s="16">
        <v>136</v>
      </c>
      <c r="H16" s="58">
        <v>118752994</v>
      </c>
      <c r="I16" s="58">
        <v>211804737</v>
      </c>
    </row>
    <row r="17" spans="1:9" x14ac:dyDescent="0.25">
      <c r="A17" s="350" t="s">
        <v>176</v>
      </c>
      <c r="B17" s="350"/>
      <c r="C17" s="350"/>
      <c r="D17" s="350"/>
      <c r="E17" s="350"/>
      <c r="F17" s="350"/>
      <c r="G17" s="16">
        <v>137</v>
      </c>
      <c r="H17" s="58">
        <v>4218790</v>
      </c>
      <c r="I17" s="58">
        <v>10230447</v>
      </c>
    </row>
    <row r="18" spans="1:9" x14ac:dyDescent="0.25">
      <c r="A18" s="350" t="s">
        <v>177</v>
      </c>
      <c r="B18" s="350"/>
      <c r="C18" s="350"/>
      <c r="D18" s="350"/>
      <c r="E18" s="350"/>
      <c r="F18" s="350"/>
      <c r="G18" s="16">
        <v>138</v>
      </c>
      <c r="H18" s="58">
        <v>101008650</v>
      </c>
      <c r="I18" s="58">
        <v>174084400</v>
      </c>
    </row>
    <row r="19" spans="1:9" x14ac:dyDescent="0.25">
      <c r="A19" s="351" t="s">
        <v>403</v>
      </c>
      <c r="B19" s="351"/>
      <c r="C19" s="351"/>
      <c r="D19" s="351"/>
      <c r="E19" s="351"/>
      <c r="F19" s="351"/>
      <c r="G19" s="17">
        <v>139</v>
      </c>
      <c r="H19" s="59">
        <f>SUM(H20:H22)</f>
        <v>162756912</v>
      </c>
      <c r="I19" s="59">
        <f>SUM(I20:I22)</f>
        <v>301251199</v>
      </c>
    </row>
    <row r="20" spans="1:9" x14ac:dyDescent="0.25">
      <c r="A20" s="350" t="s">
        <v>178</v>
      </c>
      <c r="B20" s="350"/>
      <c r="C20" s="350"/>
      <c r="D20" s="350"/>
      <c r="E20" s="350"/>
      <c r="F20" s="350"/>
      <c r="G20" s="16">
        <v>140</v>
      </c>
      <c r="H20" s="58">
        <v>103705374</v>
      </c>
      <c r="I20" s="58">
        <v>185544244</v>
      </c>
    </row>
    <row r="21" spans="1:9" x14ac:dyDescent="0.25">
      <c r="A21" s="350" t="s">
        <v>179</v>
      </c>
      <c r="B21" s="350"/>
      <c r="C21" s="350"/>
      <c r="D21" s="350"/>
      <c r="E21" s="350"/>
      <c r="F21" s="350"/>
      <c r="G21" s="16">
        <v>141</v>
      </c>
      <c r="H21" s="58">
        <v>40219038</v>
      </c>
      <c r="I21" s="58">
        <v>76418573</v>
      </c>
    </row>
    <row r="22" spans="1:9" x14ac:dyDescent="0.25">
      <c r="A22" s="350" t="s">
        <v>180</v>
      </c>
      <c r="B22" s="350"/>
      <c r="C22" s="350"/>
      <c r="D22" s="350"/>
      <c r="E22" s="350"/>
      <c r="F22" s="350"/>
      <c r="G22" s="16">
        <v>142</v>
      </c>
      <c r="H22" s="58">
        <v>18832500</v>
      </c>
      <c r="I22" s="58">
        <v>39288382</v>
      </c>
    </row>
    <row r="23" spans="1:9" x14ac:dyDescent="0.25">
      <c r="A23" s="290" t="s">
        <v>181</v>
      </c>
      <c r="B23" s="290"/>
      <c r="C23" s="290"/>
      <c r="D23" s="290"/>
      <c r="E23" s="290"/>
      <c r="F23" s="290"/>
      <c r="G23" s="16">
        <v>143</v>
      </c>
      <c r="H23" s="58">
        <v>391987115</v>
      </c>
      <c r="I23" s="58">
        <v>397597196</v>
      </c>
    </row>
    <row r="24" spans="1:9" x14ac:dyDescent="0.25">
      <c r="A24" s="290" t="s">
        <v>182</v>
      </c>
      <c r="B24" s="290"/>
      <c r="C24" s="290"/>
      <c r="D24" s="290"/>
      <c r="E24" s="290"/>
      <c r="F24" s="290"/>
      <c r="G24" s="16">
        <v>144</v>
      </c>
      <c r="H24" s="58">
        <v>75372719</v>
      </c>
      <c r="I24" s="58">
        <v>113160696</v>
      </c>
    </row>
    <row r="25" spans="1:9" x14ac:dyDescent="0.25">
      <c r="A25" s="351" t="s">
        <v>183</v>
      </c>
      <c r="B25" s="351"/>
      <c r="C25" s="351"/>
      <c r="D25" s="351"/>
      <c r="E25" s="351"/>
      <c r="F25" s="351"/>
      <c r="G25" s="17">
        <v>145</v>
      </c>
      <c r="H25" s="59">
        <f>H26+H27</f>
        <v>1394462</v>
      </c>
      <c r="I25" s="59">
        <f>I26+I27</f>
        <v>1646054</v>
      </c>
    </row>
    <row r="26" spans="1:9" x14ac:dyDescent="0.25">
      <c r="A26" s="350" t="s">
        <v>184</v>
      </c>
      <c r="B26" s="350"/>
      <c r="C26" s="350"/>
      <c r="D26" s="350"/>
      <c r="E26" s="350"/>
      <c r="F26" s="350"/>
      <c r="G26" s="16">
        <v>146</v>
      </c>
      <c r="H26" s="58">
        <v>0</v>
      </c>
      <c r="I26" s="58">
        <v>0</v>
      </c>
    </row>
    <row r="27" spans="1:9" x14ac:dyDescent="0.25">
      <c r="A27" s="350" t="s">
        <v>185</v>
      </c>
      <c r="B27" s="350"/>
      <c r="C27" s="350"/>
      <c r="D27" s="350"/>
      <c r="E27" s="350"/>
      <c r="F27" s="350"/>
      <c r="G27" s="16">
        <v>147</v>
      </c>
      <c r="H27" s="58">
        <v>1394462</v>
      </c>
      <c r="I27" s="58">
        <v>1646054</v>
      </c>
    </row>
    <row r="28" spans="1:9" x14ac:dyDescent="0.25">
      <c r="A28" s="351" t="s">
        <v>404</v>
      </c>
      <c r="B28" s="351"/>
      <c r="C28" s="351"/>
      <c r="D28" s="351"/>
      <c r="E28" s="351"/>
      <c r="F28" s="351"/>
      <c r="G28" s="17">
        <v>148</v>
      </c>
      <c r="H28" s="59">
        <f>SUM(H29:H34)</f>
        <v>25566223</v>
      </c>
      <c r="I28" s="59">
        <f>SUM(I29:I34)</f>
        <v>36609347</v>
      </c>
    </row>
    <row r="29" spans="1:9" x14ac:dyDescent="0.25">
      <c r="A29" s="350" t="s">
        <v>186</v>
      </c>
      <c r="B29" s="350"/>
      <c r="C29" s="350"/>
      <c r="D29" s="350"/>
      <c r="E29" s="350"/>
      <c r="F29" s="350"/>
      <c r="G29" s="16">
        <v>149</v>
      </c>
      <c r="H29" s="58">
        <v>16210160</v>
      </c>
      <c r="I29" s="58">
        <v>9293175</v>
      </c>
    </row>
    <row r="30" spans="1:9" x14ac:dyDescent="0.25">
      <c r="A30" s="350" t="s">
        <v>187</v>
      </c>
      <c r="B30" s="350"/>
      <c r="C30" s="350"/>
      <c r="D30" s="350"/>
      <c r="E30" s="350"/>
      <c r="F30" s="350"/>
      <c r="G30" s="16">
        <v>150</v>
      </c>
      <c r="H30" s="58">
        <v>0</v>
      </c>
      <c r="I30" s="58">
        <v>0</v>
      </c>
    </row>
    <row r="31" spans="1:9" x14ac:dyDescent="0.25">
      <c r="A31" s="350" t="s">
        <v>188</v>
      </c>
      <c r="B31" s="350"/>
      <c r="C31" s="350"/>
      <c r="D31" s="350"/>
      <c r="E31" s="350"/>
      <c r="F31" s="350"/>
      <c r="G31" s="16">
        <v>151</v>
      </c>
      <c r="H31" s="58">
        <v>9356063</v>
      </c>
      <c r="I31" s="58">
        <v>2487712</v>
      </c>
    </row>
    <row r="32" spans="1:9" x14ac:dyDescent="0.25">
      <c r="A32" s="350" t="s">
        <v>189</v>
      </c>
      <c r="B32" s="350"/>
      <c r="C32" s="350"/>
      <c r="D32" s="350"/>
      <c r="E32" s="350"/>
      <c r="F32" s="350"/>
      <c r="G32" s="16">
        <v>152</v>
      </c>
      <c r="H32" s="58">
        <v>0</v>
      </c>
      <c r="I32" s="58">
        <v>0</v>
      </c>
    </row>
    <row r="33" spans="1:9" x14ac:dyDescent="0.25">
      <c r="A33" s="350" t="s">
        <v>190</v>
      </c>
      <c r="B33" s="350"/>
      <c r="C33" s="350"/>
      <c r="D33" s="350"/>
      <c r="E33" s="350"/>
      <c r="F33" s="350"/>
      <c r="G33" s="16">
        <v>153</v>
      </c>
      <c r="H33" s="58">
        <v>0</v>
      </c>
      <c r="I33" s="58">
        <v>0</v>
      </c>
    </row>
    <row r="34" spans="1:9" x14ac:dyDescent="0.25">
      <c r="A34" s="350" t="s">
        <v>191</v>
      </c>
      <c r="B34" s="350"/>
      <c r="C34" s="350"/>
      <c r="D34" s="350"/>
      <c r="E34" s="350"/>
      <c r="F34" s="350"/>
      <c r="G34" s="16">
        <v>154</v>
      </c>
      <c r="H34" s="58">
        <v>0</v>
      </c>
      <c r="I34" s="58">
        <v>24828460</v>
      </c>
    </row>
    <row r="35" spans="1:9" x14ac:dyDescent="0.25">
      <c r="A35" s="290" t="s">
        <v>192</v>
      </c>
      <c r="B35" s="290"/>
      <c r="C35" s="290"/>
      <c r="D35" s="290"/>
      <c r="E35" s="290"/>
      <c r="F35" s="290"/>
      <c r="G35" s="16">
        <v>155</v>
      </c>
      <c r="H35" s="58">
        <v>9196962</v>
      </c>
      <c r="I35" s="58">
        <v>8945504</v>
      </c>
    </row>
    <row r="36" spans="1:9" x14ac:dyDescent="0.25">
      <c r="A36" s="292" t="s">
        <v>405</v>
      </c>
      <c r="B36" s="293"/>
      <c r="C36" s="293"/>
      <c r="D36" s="293"/>
      <c r="E36" s="293"/>
      <c r="F36" s="293"/>
      <c r="G36" s="17">
        <v>156</v>
      </c>
      <c r="H36" s="59">
        <f>SUM(H37:H46)</f>
        <v>19931425</v>
      </c>
      <c r="I36" s="59">
        <f>SUM(I37:I46)</f>
        <v>21059327</v>
      </c>
    </row>
    <row r="37" spans="1:9" ht="27.75" customHeight="1" x14ac:dyDescent="0.25">
      <c r="A37" s="290" t="s">
        <v>193</v>
      </c>
      <c r="B37" s="290"/>
      <c r="C37" s="290"/>
      <c r="D37" s="290"/>
      <c r="E37" s="290"/>
      <c r="F37" s="290"/>
      <c r="G37" s="16">
        <v>157</v>
      </c>
      <c r="H37" s="58">
        <v>0</v>
      </c>
      <c r="I37" s="58">
        <v>0</v>
      </c>
    </row>
    <row r="38" spans="1:9" ht="25.2" customHeight="1" x14ac:dyDescent="0.25">
      <c r="A38" s="290" t="s">
        <v>194</v>
      </c>
      <c r="B38" s="290"/>
      <c r="C38" s="290"/>
      <c r="D38" s="290"/>
      <c r="E38" s="290"/>
      <c r="F38" s="290"/>
      <c r="G38" s="16">
        <v>158</v>
      </c>
      <c r="H38" s="58">
        <v>0</v>
      </c>
      <c r="I38" s="58">
        <v>0</v>
      </c>
    </row>
    <row r="39" spans="1:9" ht="28.2" customHeight="1" x14ac:dyDescent="0.25">
      <c r="A39" s="290" t="s">
        <v>195</v>
      </c>
      <c r="B39" s="290"/>
      <c r="C39" s="290"/>
      <c r="D39" s="290"/>
      <c r="E39" s="290"/>
      <c r="F39" s="290"/>
      <c r="G39" s="16">
        <v>159</v>
      </c>
      <c r="H39" s="58">
        <v>0</v>
      </c>
      <c r="I39" s="58">
        <v>0</v>
      </c>
    </row>
    <row r="40" spans="1:9" ht="28.2" customHeight="1" x14ac:dyDescent="0.25">
      <c r="A40" s="290" t="s">
        <v>196</v>
      </c>
      <c r="B40" s="290"/>
      <c r="C40" s="290"/>
      <c r="D40" s="290"/>
      <c r="E40" s="290"/>
      <c r="F40" s="290"/>
      <c r="G40" s="16">
        <v>160</v>
      </c>
      <c r="H40" s="58">
        <v>0</v>
      </c>
      <c r="I40" s="58">
        <v>0</v>
      </c>
    </row>
    <row r="41" spans="1:9" ht="22.95" customHeight="1" x14ac:dyDescent="0.25">
      <c r="A41" s="290" t="s">
        <v>197</v>
      </c>
      <c r="B41" s="290"/>
      <c r="C41" s="290"/>
      <c r="D41" s="290"/>
      <c r="E41" s="290"/>
      <c r="F41" s="290"/>
      <c r="G41" s="16">
        <v>161</v>
      </c>
      <c r="H41" s="58">
        <v>0</v>
      </c>
      <c r="I41" s="58">
        <v>0</v>
      </c>
    </row>
    <row r="42" spans="1:9" x14ac:dyDescent="0.25">
      <c r="A42" s="290" t="s">
        <v>198</v>
      </c>
      <c r="B42" s="290"/>
      <c r="C42" s="290"/>
      <c r="D42" s="290"/>
      <c r="E42" s="290"/>
      <c r="F42" s="290"/>
      <c r="G42" s="16">
        <v>162</v>
      </c>
      <c r="H42" s="58">
        <v>0</v>
      </c>
      <c r="I42" s="58">
        <v>0</v>
      </c>
    </row>
    <row r="43" spans="1:9" x14ac:dyDescent="0.25">
      <c r="A43" s="290" t="s">
        <v>199</v>
      </c>
      <c r="B43" s="290"/>
      <c r="C43" s="290"/>
      <c r="D43" s="290"/>
      <c r="E43" s="290"/>
      <c r="F43" s="290"/>
      <c r="G43" s="16">
        <v>163</v>
      </c>
      <c r="H43" s="58">
        <v>639146</v>
      </c>
      <c r="I43" s="58">
        <v>291847</v>
      </c>
    </row>
    <row r="44" spans="1:9" x14ac:dyDescent="0.25">
      <c r="A44" s="290" t="s">
        <v>200</v>
      </c>
      <c r="B44" s="290"/>
      <c r="C44" s="290"/>
      <c r="D44" s="290"/>
      <c r="E44" s="290"/>
      <c r="F44" s="290"/>
      <c r="G44" s="16">
        <v>164</v>
      </c>
      <c r="H44" s="58">
        <v>824514</v>
      </c>
      <c r="I44" s="58">
        <v>10791830</v>
      </c>
    </row>
    <row r="45" spans="1:9" x14ac:dyDescent="0.25">
      <c r="A45" s="290" t="s">
        <v>201</v>
      </c>
      <c r="B45" s="290"/>
      <c r="C45" s="290"/>
      <c r="D45" s="290"/>
      <c r="E45" s="290"/>
      <c r="F45" s="290"/>
      <c r="G45" s="16">
        <v>165</v>
      </c>
      <c r="H45" s="58">
        <v>0</v>
      </c>
      <c r="I45" s="58">
        <v>4503562</v>
      </c>
    </row>
    <row r="46" spans="1:9" x14ac:dyDescent="0.25">
      <c r="A46" s="290" t="s">
        <v>202</v>
      </c>
      <c r="B46" s="290"/>
      <c r="C46" s="290"/>
      <c r="D46" s="290"/>
      <c r="E46" s="290"/>
      <c r="F46" s="290"/>
      <c r="G46" s="16">
        <v>166</v>
      </c>
      <c r="H46" s="58">
        <v>18467765</v>
      </c>
      <c r="I46" s="58">
        <v>5472088</v>
      </c>
    </row>
    <row r="47" spans="1:9" x14ac:dyDescent="0.25">
      <c r="A47" s="292" t="s">
        <v>406</v>
      </c>
      <c r="B47" s="293"/>
      <c r="C47" s="293"/>
      <c r="D47" s="293"/>
      <c r="E47" s="293"/>
      <c r="F47" s="293"/>
      <c r="G47" s="17">
        <v>167</v>
      </c>
      <c r="H47" s="59">
        <f>SUM(H48:H54)</f>
        <v>115027459</v>
      </c>
      <c r="I47" s="59">
        <f>SUM(I48:I54)</f>
        <v>64980124</v>
      </c>
    </row>
    <row r="48" spans="1:9" ht="23.4" customHeight="1" x14ac:dyDescent="0.25">
      <c r="A48" s="290" t="s">
        <v>203</v>
      </c>
      <c r="B48" s="290"/>
      <c r="C48" s="290"/>
      <c r="D48" s="290"/>
      <c r="E48" s="290"/>
      <c r="F48" s="290"/>
      <c r="G48" s="16">
        <v>168</v>
      </c>
      <c r="H48" s="58">
        <v>0</v>
      </c>
      <c r="I48" s="58">
        <v>0</v>
      </c>
    </row>
    <row r="49" spans="1:9" ht="22.05" customHeight="1" x14ac:dyDescent="0.25">
      <c r="A49" s="348" t="s">
        <v>204</v>
      </c>
      <c r="B49" s="348"/>
      <c r="C49" s="348"/>
      <c r="D49" s="348"/>
      <c r="E49" s="348"/>
      <c r="F49" s="348"/>
      <c r="G49" s="16">
        <v>169</v>
      </c>
      <c r="H49" s="58">
        <v>0</v>
      </c>
      <c r="I49" s="58">
        <v>0</v>
      </c>
    </row>
    <row r="50" spans="1:9" x14ac:dyDescent="0.25">
      <c r="A50" s="348" t="s">
        <v>205</v>
      </c>
      <c r="B50" s="348"/>
      <c r="C50" s="348"/>
      <c r="D50" s="348"/>
      <c r="E50" s="348"/>
      <c r="F50" s="348"/>
      <c r="G50" s="16">
        <v>170</v>
      </c>
      <c r="H50" s="58">
        <v>56628643</v>
      </c>
      <c r="I50" s="58">
        <v>60092169</v>
      </c>
    </row>
    <row r="51" spans="1:9" x14ac:dyDescent="0.25">
      <c r="A51" s="348" t="s">
        <v>206</v>
      </c>
      <c r="B51" s="348"/>
      <c r="C51" s="348"/>
      <c r="D51" s="348"/>
      <c r="E51" s="348"/>
      <c r="F51" s="348"/>
      <c r="G51" s="16">
        <v>171</v>
      </c>
      <c r="H51" s="58">
        <v>38603478</v>
      </c>
      <c r="I51" s="58">
        <v>0</v>
      </c>
    </row>
    <row r="52" spans="1:9" x14ac:dyDescent="0.25">
      <c r="A52" s="348" t="s">
        <v>207</v>
      </c>
      <c r="B52" s="348"/>
      <c r="C52" s="348"/>
      <c r="D52" s="348"/>
      <c r="E52" s="348"/>
      <c r="F52" s="348"/>
      <c r="G52" s="16">
        <v>172</v>
      </c>
      <c r="H52" s="58">
        <v>16832811</v>
      </c>
      <c r="I52" s="58">
        <v>0</v>
      </c>
    </row>
    <row r="53" spans="1:9" x14ac:dyDescent="0.25">
      <c r="A53" s="348" t="s">
        <v>208</v>
      </c>
      <c r="B53" s="348"/>
      <c r="C53" s="348"/>
      <c r="D53" s="348"/>
      <c r="E53" s="348"/>
      <c r="F53" s="348"/>
      <c r="G53" s="16">
        <v>173</v>
      </c>
      <c r="H53" s="58">
        <v>0</v>
      </c>
      <c r="I53" s="58">
        <v>0</v>
      </c>
    </row>
    <row r="54" spans="1:9" x14ac:dyDescent="0.25">
      <c r="A54" s="348" t="s">
        <v>209</v>
      </c>
      <c r="B54" s="348"/>
      <c r="C54" s="348"/>
      <c r="D54" s="348"/>
      <c r="E54" s="348"/>
      <c r="F54" s="348"/>
      <c r="G54" s="16">
        <v>174</v>
      </c>
      <c r="H54" s="58">
        <v>2962527</v>
      </c>
      <c r="I54" s="58">
        <v>4887955</v>
      </c>
    </row>
    <row r="55" spans="1:9" ht="30.6" customHeight="1" x14ac:dyDescent="0.25">
      <c r="A55" s="291" t="s">
        <v>210</v>
      </c>
      <c r="B55" s="291"/>
      <c r="C55" s="291"/>
      <c r="D55" s="291"/>
      <c r="E55" s="291"/>
      <c r="F55" s="291"/>
      <c r="G55" s="16">
        <v>175</v>
      </c>
      <c r="H55" s="58">
        <v>0</v>
      </c>
      <c r="I55" s="58">
        <v>0</v>
      </c>
    </row>
    <row r="56" spans="1:9" x14ac:dyDescent="0.25">
      <c r="A56" s="291" t="s">
        <v>211</v>
      </c>
      <c r="B56" s="291"/>
      <c r="C56" s="291"/>
      <c r="D56" s="291"/>
      <c r="E56" s="291"/>
      <c r="F56" s="291"/>
      <c r="G56" s="16">
        <v>176</v>
      </c>
      <c r="H56" s="58">
        <v>0</v>
      </c>
      <c r="I56" s="58">
        <v>0</v>
      </c>
    </row>
    <row r="57" spans="1:9" ht="28.95" customHeight="1" x14ac:dyDescent="0.25">
      <c r="A57" s="291" t="s">
        <v>212</v>
      </c>
      <c r="B57" s="291"/>
      <c r="C57" s="291"/>
      <c r="D57" s="291"/>
      <c r="E57" s="291"/>
      <c r="F57" s="291"/>
      <c r="G57" s="16">
        <v>177</v>
      </c>
      <c r="H57" s="58">
        <v>0</v>
      </c>
      <c r="I57" s="58">
        <v>0</v>
      </c>
    </row>
    <row r="58" spans="1:9" x14ac:dyDescent="0.25">
      <c r="A58" s="291" t="s">
        <v>213</v>
      </c>
      <c r="B58" s="291"/>
      <c r="C58" s="291"/>
      <c r="D58" s="291"/>
      <c r="E58" s="291"/>
      <c r="F58" s="291"/>
      <c r="G58" s="16">
        <v>178</v>
      </c>
      <c r="H58" s="58">
        <v>0</v>
      </c>
      <c r="I58" s="58">
        <v>0</v>
      </c>
    </row>
    <row r="59" spans="1:9" x14ac:dyDescent="0.25">
      <c r="A59" s="292" t="s">
        <v>407</v>
      </c>
      <c r="B59" s="293"/>
      <c r="C59" s="293"/>
      <c r="D59" s="293"/>
      <c r="E59" s="293"/>
      <c r="F59" s="293"/>
      <c r="G59" s="17">
        <v>179</v>
      </c>
      <c r="H59" s="59">
        <f>H7+H36+H55+H56</f>
        <v>591750300</v>
      </c>
      <c r="I59" s="59">
        <f>I7+I36+I55+I56</f>
        <v>1691433855</v>
      </c>
    </row>
    <row r="60" spans="1:9" x14ac:dyDescent="0.25">
      <c r="A60" s="292" t="s">
        <v>408</v>
      </c>
      <c r="B60" s="293"/>
      <c r="C60" s="293"/>
      <c r="D60" s="293"/>
      <c r="E60" s="293"/>
      <c r="F60" s="293"/>
      <c r="G60" s="17">
        <v>180</v>
      </c>
      <c r="H60" s="59">
        <f>H13+H47+H57+H58</f>
        <v>1005282286</v>
      </c>
      <c r="I60" s="59">
        <f>I13+I47+I57+I58</f>
        <v>1320309704</v>
      </c>
    </row>
    <row r="61" spans="1:9" x14ac:dyDescent="0.25">
      <c r="A61" s="292" t="s">
        <v>409</v>
      </c>
      <c r="B61" s="293"/>
      <c r="C61" s="293"/>
      <c r="D61" s="293"/>
      <c r="E61" s="293"/>
      <c r="F61" s="293"/>
      <c r="G61" s="17">
        <v>181</v>
      </c>
      <c r="H61" s="59">
        <f>H59-H60</f>
        <v>-413531986</v>
      </c>
      <c r="I61" s="59">
        <f>I59-I60</f>
        <v>371124151</v>
      </c>
    </row>
    <row r="62" spans="1:9" x14ac:dyDescent="0.25">
      <c r="A62" s="356" t="s">
        <v>410</v>
      </c>
      <c r="B62" s="356"/>
      <c r="C62" s="356"/>
      <c r="D62" s="356"/>
      <c r="E62" s="356"/>
      <c r="F62" s="356"/>
      <c r="G62" s="17">
        <v>182</v>
      </c>
      <c r="H62" s="59">
        <f>+IF((H59-H60)&gt;0,(H59-H60),0)</f>
        <v>0</v>
      </c>
      <c r="I62" s="59">
        <f>+IF((I59-I60)&gt;0,(I59-I60),0)</f>
        <v>371124151</v>
      </c>
    </row>
    <row r="63" spans="1:9" x14ac:dyDescent="0.25">
      <c r="A63" s="356" t="s">
        <v>411</v>
      </c>
      <c r="B63" s="356"/>
      <c r="C63" s="356"/>
      <c r="D63" s="356"/>
      <c r="E63" s="356"/>
      <c r="F63" s="356"/>
      <c r="G63" s="17">
        <v>183</v>
      </c>
      <c r="H63" s="59">
        <f>+IF((H59-H60)&lt;0,(H59-H60),0)</f>
        <v>-413531986</v>
      </c>
      <c r="I63" s="59">
        <f>+IF((I59-I60)&lt;0,(I59-I60),0)</f>
        <v>0</v>
      </c>
    </row>
    <row r="64" spans="1:9" x14ac:dyDescent="0.25">
      <c r="A64" s="291" t="s">
        <v>214</v>
      </c>
      <c r="B64" s="291"/>
      <c r="C64" s="291"/>
      <c r="D64" s="291"/>
      <c r="E64" s="291"/>
      <c r="F64" s="291"/>
      <c r="G64" s="16">
        <v>184</v>
      </c>
      <c r="H64" s="58">
        <v>-104982307</v>
      </c>
      <c r="I64" s="58">
        <v>66518345</v>
      </c>
    </row>
    <row r="65" spans="1:9" x14ac:dyDescent="0.25">
      <c r="A65" s="292" t="s">
        <v>412</v>
      </c>
      <c r="B65" s="293"/>
      <c r="C65" s="293"/>
      <c r="D65" s="293"/>
      <c r="E65" s="293"/>
      <c r="F65" s="293"/>
      <c r="G65" s="17">
        <v>185</v>
      </c>
      <c r="H65" s="59">
        <f>H61-H64</f>
        <v>-308549679</v>
      </c>
      <c r="I65" s="59">
        <f>I61-I64</f>
        <v>304605806</v>
      </c>
    </row>
    <row r="66" spans="1:9" x14ac:dyDescent="0.25">
      <c r="A66" s="356" t="s">
        <v>413</v>
      </c>
      <c r="B66" s="356"/>
      <c r="C66" s="356"/>
      <c r="D66" s="356"/>
      <c r="E66" s="356"/>
      <c r="F66" s="356"/>
      <c r="G66" s="17">
        <v>186</v>
      </c>
      <c r="H66" s="59">
        <f>+IF((H61-H64)&gt;0,(H61-H64),0)</f>
        <v>0</v>
      </c>
      <c r="I66" s="59">
        <f>+IF((I61-I64)&gt;0,(I61-I64),0)</f>
        <v>304605806</v>
      </c>
    </row>
    <row r="67" spans="1:9" x14ac:dyDescent="0.25">
      <c r="A67" s="357" t="s">
        <v>414</v>
      </c>
      <c r="B67" s="357"/>
      <c r="C67" s="357"/>
      <c r="D67" s="357"/>
      <c r="E67" s="357"/>
      <c r="F67" s="357"/>
      <c r="G67" s="18">
        <v>187</v>
      </c>
      <c r="H67" s="64">
        <f>+IF((H61-H64)&lt;0,(H61-H64),0)</f>
        <v>-308549679</v>
      </c>
      <c r="I67" s="64">
        <f>+IF((I61-I64)&lt;0,(I61-I64),0)</f>
        <v>0</v>
      </c>
    </row>
    <row r="68" spans="1:9" x14ac:dyDescent="0.25">
      <c r="A68" s="310" t="s">
        <v>215</v>
      </c>
      <c r="B68" s="310"/>
      <c r="C68" s="310"/>
      <c r="D68" s="310"/>
      <c r="E68" s="310"/>
      <c r="F68" s="310"/>
      <c r="G68" s="354"/>
      <c r="H68" s="354"/>
      <c r="I68" s="354"/>
    </row>
    <row r="69" spans="1:9" ht="25.95" customHeight="1" x14ac:dyDescent="0.25">
      <c r="A69" s="292" t="s">
        <v>415</v>
      </c>
      <c r="B69" s="293"/>
      <c r="C69" s="293"/>
      <c r="D69" s="293"/>
      <c r="E69" s="293"/>
      <c r="F69" s="293"/>
      <c r="G69" s="17">
        <v>188</v>
      </c>
      <c r="H69" s="59">
        <f>H70-H71</f>
        <v>0</v>
      </c>
      <c r="I69" s="59">
        <f>I70-I71</f>
        <v>0</v>
      </c>
    </row>
    <row r="70" spans="1:9" x14ac:dyDescent="0.25">
      <c r="A70" s="348" t="s">
        <v>216</v>
      </c>
      <c r="B70" s="348"/>
      <c r="C70" s="348"/>
      <c r="D70" s="348"/>
      <c r="E70" s="348"/>
      <c r="F70" s="348"/>
      <c r="G70" s="16">
        <v>189</v>
      </c>
      <c r="H70" s="116">
        <v>0</v>
      </c>
      <c r="I70" s="116">
        <v>0</v>
      </c>
    </row>
    <row r="71" spans="1:9" x14ac:dyDescent="0.25">
      <c r="A71" s="348" t="s">
        <v>217</v>
      </c>
      <c r="B71" s="348"/>
      <c r="C71" s="348"/>
      <c r="D71" s="348"/>
      <c r="E71" s="348"/>
      <c r="F71" s="348"/>
      <c r="G71" s="16">
        <v>190</v>
      </c>
      <c r="H71" s="116">
        <v>0</v>
      </c>
      <c r="I71" s="116">
        <v>0</v>
      </c>
    </row>
    <row r="72" spans="1:9" x14ac:dyDescent="0.25">
      <c r="A72" s="291" t="s">
        <v>218</v>
      </c>
      <c r="B72" s="291"/>
      <c r="C72" s="291"/>
      <c r="D72" s="291"/>
      <c r="E72" s="291"/>
      <c r="F72" s="291"/>
      <c r="G72" s="16">
        <v>191</v>
      </c>
      <c r="H72" s="116">
        <v>0</v>
      </c>
      <c r="I72" s="116">
        <v>0</v>
      </c>
    </row>
    <row r="73" spans="1:9" x14ac:dyDescent="0.25">
      <c r="A73" s="356" t="s">
        <v>219</v>
      </c>
      <c r="B73" s="356"/>
      <c r="C73" s="356"/>
      <c r="D73" s="356"/>
      <c r="E73" s="356"/>
      <c r="F73" s="356"/>
      <c r="G73" s="17">
        <v>192</v>
      </c>
      <c r="H73" s="113">
        <v>0</v>
      </c>
      <c r="I73" s="113">
        <v>0</v>
      </c>
    </row>
    <row r="74" spans="1:9" x14ac:dyDescent="0.25">
      <c r="A74" s="357" t="s">
        <v>220</v>
      </c>
      <c r="B74" s="357"/>
      <c r="C74" s="357"/>
      <c r="D74" s="357"/>
      <c r="E74" s="357"/>
      <c r="F74" s="357"/>
      <c r="G74" s="18">
        <v>193</v>
      </c>
      <c r="H74" s="114">
        <v>0</v>
      </c>
      <c r="I74" s="114">
        <v>0</v>
      </c>
    </row>
    <row r="75" spans="1:9" x14ac:dyDescent="0.25">
      <c r="A75" s="310" t="s">
        <v>221</v>
      </c>
      <c r="B75" s="310"/>
      <c r="C75" s="310"/>
      <c r="D75" s="310"/>
      <c r="E75" s="310"/>
      <c r="F75" s="310"/>
      <c r="G75" s="354"/>
      <c r="H75" s="354"/>
      <c r="I75" s="354"/>
    </row>
    <row r="76" spans="1:9" x14ac:dyDescent="0.25">
      <c r="A76" s="292" t="s">
        <v>416</v>
      </c>
      <c r="B76" s="293"/>
      <c r="C76" s="293"/>
      <c r="D76" s="293"/>
      <c r="E76" s="293"/>
      <c r="F76" s="293"/>
      <c r="G76" s="17">
        <v>194</v>
      </c>
      <c r="H76" s="113">
        <v>0</v>
      </c>
      <c r="I76" s="113">
        <v>0</v>
      </c>
    </row>
    <row r="77" spans="1:9" x14ac:dyDescent="0.25">
      <c r="A77" s="355" t="s">
        <v>417</v>
      </c>
      <c r="B77" s="355"/>
      <c r="C77" s="355"/>
      <c r="D77" s="355"/>
      <c r="E77" s="355"/>
      <c r="F77" s="355"/>
      <c r="G77" s="22">
        <v>195</v>
      </c>
      <c r="H77" s="65">
        <v>0</v>
      </c>
      <c r="I77" s="65">
        <v>0</v>
      </c>
    </row>
    <row r="78" spans="1:9" x14ac:dyDescent="0.25">
      <c r="A78" s="355" t="s">
        <v>418</v>
      </c>
      <c r="B78" s="355"/>
      <c r="C78" s="355"/>
      <c r="D78" s="355"/>
      <c r="E78" s="355"/>
      <c r="F78" s="355"/>
      <c r="G78" s="22">
        <v>196</v>
      </c>
      <c r="H78" s="65">
        <v>0</v>
      </c>
      <c r="I78" s="65">
        <v>0</v>
      </c>
    </row>
    <row r="79" spans="1:9" x14ac:dyDescent="0.25">
      <c r="A79" s="292" t="s">
        <v>419</v>
      </c>
      <c r="B79" s="293"/>
      <c r="C79" s="293"/>
      <c r="D79" s="293"/>
      <c r="E79" s="293"/>
      <c r="F79" s="293"/>
      <c r="G79" s="17">
        <v>197</v>
      </c>
      <c r="H79" s="113">
        <v>0</v>
      </c>
      <c r="I79" s="113">
        <v>0</v>
      </c>
    </row>
    <row r="80" spans="1:9" x14ac:dyDescent="0.25">
      <c r="A80" s="292" t="s">
        <v>420</v>
      </c>
      <c r="B80" s="293"/>
      <c r="C80" s="293"/>
      <c r="D80" s="293"/>
      <c r="E80" s="293"/>
      <c r="F80" s="293"/>
      <c r="G80" s="17">
        <v>198</v>
      </c>
      <c r="H80" s="113">
        <v>0</v>
      </c>
      <c r="I80" s="113">
        <v>0</v>
      </c>
    </row>
    <row r="81" spans="1:9" x14ac:dyDescent="0.25">
      <c r="A81" s="356" t="s">
        <v>421</v>
      </c>
      <c r="B81" s="356"/>
      <c r="C81" s="356"/>
      <c r="D81" s="356"/>
      <c r="E81" s="356"/>
      <c r="F81" s="356"/>
      <c r="G81" s="17">
        <v>199</v>
      </c>
      <c r="H81" s="113">
        <v>0</v>
      </c>
      <c r="I81" s="113">
        <v>0</v>
      </c>
    </row>
    <row r="82" spans="1:9" x14ac:dyDescent="0.25">
      <c r="A82" s="357" t="s">
        <v>422</v>
      </c>
      <c r="B82" s="357"/>
      <c r="C82" s="357"/>
      <c r="D82" s="357"/>
      <c r="E82" s="357"/>
      <c r="F82" s="357"/>
      <c r="G82" s="17">
        <v>200</v>
      </c>
      <c r="H82" s="114">
        <v>0</v>
      </c>
      <c r="I82" s="114">
        <v>0</v>
      </c>
    </row>
    <row r="83" spans="1:9" x14ac:dyDescent="0.25">
      <c r="A83" s="310" t="s">
        <v>222</v>
      </c>
      <c r="B83" s="310"/>
      <c r="C83" s="310"/>
      <c r="D83" s="310"/>
      <c r="E83" s="310"/>
      <c r="F83" s="310"/>
      <c r="G83" s="354"/>
      <c r="H83" s="354"/>
      <c r="I83" s="354"/>
    </row>
    <row r="84" spans="1:9" x14ac:dyDescent="0.25">
      <c r="A84" s="338" t="s">
        <v>423</v>
      </c>
      <c r="B84" s="339"/>
      <c r="C84" s="339"/>
      <c r="D84" s="339"/>
      <c r="E84" s="339"/>
      <c r="F84" s="339"/>
      <c r="G84" s="17">
        <v>201</v>
      </c>
      <c r="H84" s="53">
        <f>H85+H86</f>
        <v>0</v>
      </c>
      <c r="I84" s="53">
        <f>I85+I86</f>
        <v>0</v>
      </c>
    </row>
    <row r="85" spans="1:9" x14ac:dyDescent="0.25">
      <c r="A85" s="341" t="s">
        <v>223</v>
      </c>
      <c r="B85" s="341"/>
      <c r="C85" s="341"/>
      <c r="D85" s="341"/>
      <c r="E85" s="341"/>
      <c r="F85" s="341"/>
      <c r="G85" s="16">
        <v>202</v>
      </c>
      <c r="H85" s="52">
        <v>0</v>
      </c>
      <c r="I85" s="52">
        <v>0</v>
      </c>
    </row>
    <row r="86" spans="1:9" x14ac:dyDescent="0.25">
      <c r="A86" s="343" t="s">
        <v>224</v>
      </c>
      <c r="B86" s="343"/>
      <c r="C86" s="343"/>
      <c r="D86" s="343"/>
      <c r="E86" s="343"/>
      <c r="F86" s="343"/>
      <c r="G86" s="19">
        <v>203</v>
      </c>
      <c r="H86" s="66">
        <v>0</v>
      </c>
      <c r="I86" s="66">
        <v>0</v>
      </c>
    </row>
    <row r="87" spans="1:9" x14ac:dyDescent="0.25">
      <c r="A87" s="344" t="s">
        <v>225</v>
      </c>
      <c r="B87" s="344"/>
      <c r="C87" s="344"/>
      <c r="D87" s="344"/>
      <c r="E87" s="344"/>
      <c r="F87" s="344"/>
      <c r="G87" s="345"/>
      <c r="H87" s="345"/>
      <c r="I87" s="345"/>
    </row>
    <row r="88" spans="1:9" x14ac:dyDescent="0.25">
      <c r="A88" s="346" t="s">
        <v>226</v>
      </c>
      <c r="B88" s="346"/>
      <c r="C88" s="346"/>
      <c r="D88" s="346"/>
      <c r="E88" s="346"/>
      <c r="F88" s="346"/>
      <c r="G88" s="16">
        <v>204</v>
      </c>
      <c r="H88" s="52">
        <f>+H65</f>
        <v>-308549679</v>
      </c>
      <c r="I88" s="52">
        <f>+I65</f>
        <v>304605806</v>
      </c>
    </row>
    <row r="89" spans="1:9" ht="24.6" customHeight="1" x14ac:dyDescent="0.25">
      <c r="A89" s="347" t="s">
        <v>424</v>
      </c>
      <c r="B89" s="347"/>
      <c r="C89" s="347"/>
      <c r="D89" s="347"/>
      <c r="E89" s="347"/>
      <c r="F89" s="347"/>
      <c r="G89" s="17">
        <v>205</v>
      </c>
      <c r="H89" s="53">
        <f>H90+H97</f>
        <v>-73904</v>
      </c>
      <c r="I89" s="53">
        <f>I90+I97</f>
        <v>97850</v>
      </c>
    </row>
    <row r="90" spans="1:9" ht="27" customHeight="1" x14ac:dyDescent="0.25">
      <c r="A90" s="347" t="s">
        <v>443</v>
      </c>
      <c r="B90" s="347"/>
      <c r="C90" s="347"/>
      <c r="D90" s="347"/>
      <c r="E90" s="347"/>
      <c r="F90" s="347"/>
      <c r="G90" s="17">
        <v>206</v>
      </c>
      <c r="H90" s="53">
        <f>H91+H92+H93+H94+H95</f>
        <v>-73904</v>
      </c>
      <c r="I90" s="53">
        <f>I91+I92+I93+I94+I95</f>
        <v>97850</v>
      </c>
    </row>
    <row r="91" spans="1:9" ht="21.6" customHeight="1" x14ac:dyDescent="0.25">
      <c r="A91" s="348" t="s">
        <v>426</v>
      </c>
      <c r="B91" s="348"/>
      <c r="C91" s="348"/>
      <c r="D91" s="348"/>
      <c r="E91" s="348"/>
      <c r="F91" s="348"/>
      <c r="G91" s="16">
        <v>207</v>
      </c>
      <c r="H91" s="52">
        <v>0</v>
      </c>
      <c r="I91" s="52">
        <v>0</v>
      </c>
    </row>
    <row r="92" spans="1:9" ht="21.6" customHeight="1" x14ac:dyDescent="0.25">
      <c r="A92" s="348" t="s">
        <v>427</v>
      </c>
      <c r="B92" s="348"/>
      <c r="C92" s="348"/>
      <c r="D92" s="348"/>
      <c r="E92" s="348"/>
      <c r="F92" s="348"/>
      <c r="G92" s="16">
        <v>208</v>
      </c>
      <c r="H92" s="52">
        <v>-73904</v>
      </c>
      <c r="I92" s="52">
        <v>97850</v>
      </c>
    </row>
    <row r="93" spans="1:9" ht="26.4" customHeight="1" x14ac:dyDescent="0.25">
      <c r="A93" s="348" t="s">
        <v>428</v>
      </c>
      <c r="B93" s="348"/>
      <c r="C93" s="348"/>
      <c r="D93" s="348"/>
      <c r="E93" s="348"/>
      <c r="F93" s="348"/>
      <c r="G93" s="16">
        <v>209</v>
      </c>
      <c r="H93" s="52">
        <v>0</v>
      </c>
      <c r="I93" s="52">
        <v>0</v>
      </c>
    </row>
    <row r="94" spans="1:9" ht="24.6" customHeight="1" x14ac:dyDescent="0.25">
      <c r="A94" s="348" t="s">
        <v>429</v>
      </c>
      <c r="B94" s="348"/>
      <c r="C94" s="348"/>
      <c r="D94" s="348"/>
      <c r="E94" s="348"/>
      <c r="F94" s="348"/>
      <c r="G94" s="16">
        <v>210</v>
      </c>
      <c r="H94" s="52">
        <v>0</v>
      </c>
      <c r="I94" s="52">
        <v>0</v>
      </c>
    </row>
    <row r="95" spans="1:9" ht="14.25" customHeight="1" x14ac:dyDescent="0.25">
      <c r="A95" s="348" t="s">
        <v>430</v>
      </c>
      <c r="B95" s="348"/>
      <c r="C95" s="348"/>
      <c r="D95" s="348"/>
      <c r="E95" s="348"/>
      <c r="F95" s="348"/>
      <c r="G95" s="16">
        <v>211</v>
      </c>
      <c r="H95" s="52">
        <v>0</v>
      </c>
      <c r="I95" s="52">
        <v>0</v>
      </c>
    </row>
    <row r="96" spans="1:9" x14ac:dyDescent="0.25">
      <c r="A96" s="348" t="s">
        <v>431</v>
      </c>
      <c r="B96" s="348"/>
      <c r="C96" s="348"/>
      <c r="D96" s="348"/>
      <c r="E96" s="348"/>
      <c r="F96" s="348"/>
      <c r="G96" s="16">
        <v>212</v>
      </c>
      <c r="H96" s="52">
        <v>-13303</v>
      </c>
      <c r="I96" s="52">
        <v>17613</v>
      </c>
    </row>
    <row r="97" spans="1:9" ht="27.75" customHeight="1" x14ac:dyDescent="0.25">
      <c r="A97" s="347" t="s">
        <v>440</v>
      </c>
      <c r="B97" s="347"/>
      <c r="C97" s="347"/>
      <c r="D97" s="347"/>
      <c r="E97" s="347"/>
      <c r="F97" s="347"/>
      <c r="G97" s="17">
        <v>213</v>
      </c>
      <c r="H97" s="53">
        <f>H98+H99+H100+H101+H102+H103+H104+H105</f>
        <v>0</v>
      </c>
      <c r="I97" s="53">
        <f>I98+I99+I100+I101+I102+I103+I104+I105</f>
        <v>0</v>
      </c>
    </row>
    <row r="98" spans="1:9" ht="17.399999999999999" customHeight="1" x14ac:dyDescent="0.25">
      <c r="A98" s="348" t="s">
        <v>425</v>
      </c>
      <c r="B98" s="348"/>
      <c r="C98" s="348"/>
      <c r="D98" s="348"/>
      <c r="E98" s="348"/>
      <c r="F98" s="348"/>
      <c r="G98" s="16">
        <v>214</v>
      </c>
      <c r="H98" s="52">
        <v>0</v>
      </c>
      <c r="I98" s="52">
        <v>0</v>
      </c>
    </row>
    <row r="99" spans="1:9" ht="27.75" customHeight="1" x14ac:dyDescent="0.25">
      <c r="A99" s="348" t="s">
        <v>432</v>
      </c>
      <c r="B99" s="348"/>
      <c r="C99" s="348"/>
      <c r="D99" s="348"/>
      <c r="E99" s="348"/>
      <c r="F99" s="348"/>
      <c r="G99" s="16">
        <v>215</v>
      </c>
      <c r="H99" s="52">
        <v>0</v>
      </c>
      <c r="I99" s="52">
        <v>0</v>
      </c>
    </row>
    <row r="100" spans="1:9" ht="14.25" customHeight="1" x14ac:dyDescent="0.25">
      <c r="A100" s="348" t="s">
        <v>433</v>
      </c>
      <c r="B100" s="348"/>
      <c r="C100" s="348"/>
      <c r="D100" s="348"/>
      <c r="E100" s="348"/>
      <c r="F100" s="348"/>
      <c r="G100" s="16">
        <v>216</v>
      </c>
      <c r="H100" s="52">
        <v>0</v>
      </c>
      <c r="I100" s="52">
        <v>0</v>
      </c>
    </row>
    <row r="101" spans="1:9" ht="27.75" customHeight="1" x14ac:dyDescent="0.25">
      <c r="A101" s="348" t="s">
        <v>434</v>
      </c>
      <c r="B101" s="348"/>
      <c r="C101" s="348"/>
      <c r="D101" s="348"/>
      <c r="E101" s="348"/>
      <c r="F101" s="348"/>
      <c r="G101" s="16">
        <v>217</v>
      </c>
      <c r="H101" s="52">
        <v>0</v>
      </c>
      <c r="I101" s="52">
        <v>0</v>
      </c>
    </row>
    <row r="102" spans="1:9" ht="27.75" customHeight="1" x14ac:dyDescent="0.25">
      <c r="A102" s="348" t="s">
        <v>435</v>
      </c>
      <c r="B102" s="348"/>
      <c r="C102" s="348"/>
      <c r="D102" s="348"/>
      <c r="E102" s="348"/>
      <c r="F102" s="348"/>
      <c r="G102" s="16">
        <v>218</v>
      </c>
      <c r="H102" s="52">
        <v>0</v>
      </c>
      <c r="I102" s="52">
        <v>0</v>
      </c>
    </row>
    <row r="103" spans="1:9" ht="18" customHeight="1" x14ac:dyDescent="0.25">
      <c r="A103" s="348" t="s">
        <v>436</v>
      </c>
      <c r="B103" s="348"/>
      <c r="C103" s="348"/>
      <c r="D103" s="348"/>
      <c r="E103" s="348"/>
      <c r="F103" s="348"/>
      <c r="G103" s="16">
        <v>219</v>
      </c>
      <c r="H103" s="52">
        <v>0</v>
      </c>
      <c r="I103" s="52">
        <v>0</v>
      </c>
    </row>
    <row r="104" spans="1:9" ht="16.5" customHeight="1" x14ac:dyDescent="0.25">
      <c r="A104" s="348" t="s">
        <v>437</v>
      </c>
      <c r="B104" s="348"/>
      <c r="C104" s="348"/>
      <c r="D104" s="348"/>
      <c r="E104" s="348"/>
      <c r="F104" s="348"/>
      <c r="G104" s="16">
        <v>220</v>
      </c>
      <c r="H104" s="52">
        <v>0</v>
      </c>
      <c r="I104" s="52">
        <v>0</v>
      </c>
    </row>
    <row r="105" spans="1:9" ht="16.5" customHeight="1" x14ac:dyDescent="0.25">
      <c r="A105" s="348" t="s">
        <v>438</v>
      </c>
      <c r="B105" s="348"/>
      <c r="C105" s="348"/>
      <c r="D105" s="348"/>
      <c r="E105" s="348"/>
      <c r="F105" s="348"/>
      <c r="G105" s="16">
        <v>221</v>
      </c>
      <c r="H105" s="52">
        <v>0</v>
      </c>
      <c r="I105" s="52">
        <v>0</v>
      </c>
    </row>
    <row r="106" spans="1:9" ht="31.65" customHeight="1" x14ac:dyDescent="0.25">
      <c r="A106" s="348" t="s">
        <v>439</v>
      </c>
      <c r="B106" s="348"/>
      <c r="C106" s="348"/>
      <c r="D106" s="348"/>
      <c r="E106" s="348"/>
      <c r="F106" s="348"/>
      <c r="G106" s="16">
        <v>222</v>
      </c>
      <c r="H106" s="52">
        <v>0</v>
      </c>
      <c r="I106" s="52">
        <v>0</v>
      </c>
    </row>
    <row r="107" spans="1:9" ht="31.05" customHeight="1" x14ac:dyDescent="0.25">
      <c r="A107" s="349" t="s">
        <v>444</v>
      </c>
      <c r="B107" s="349"/>
      <c r="C107" s="349"/>
      <c r="D107" s="349"/>
      <c r="E107" s="349"/>
      <c r="F107" s="349"/>
      <c r="G107" s="18">
        <v>223</v>
      </c>
      <c r="H107" s="54">
        <f>H90+H97-H96-H106</f>
        <v>-60601</v>
      </c>
      <c r="I107" s="54">
        <f>I90+I97-I96-I106</f>
        <v>80237</v>
      </c>
    </row>
    <row r="108" spans="1:9" ht="31.05" customHeight="1" x14ac:dyDescent="0.25">
      <c r="A108" s="349" t="s">
        <v>445</v>
      </c>
      <c r="B108" s="349"/>
      <c r="C108" s="349"/>
      <c r="D108" s="349"/>
      <c r="E108" s="349"/>
      <c r="F108" s="349"/>
      <c r="G108" s="18">
        <v>224</v>
      </c>
      <c r="H108" s="54">
        <f>H88+H107</f>
        <v>-308610280</v>
      </c>
      <c r="I108" s="54">
        <f>I88+I107</f>
        <v>304686043</v>
      </c>
    </row>
    <row r="109" spans="1:9" ht="28.95" customHeight="1" x14ac:dyDescent="0.25">
      <c r="A109" s="310" t="s">
        <v>227</v>
      </c>
      <c r="B109" s="310"/>
      <c r="C109" s="310"/>
      <c r="D109" s="310"/>
      <c r="E109" s="310"/>
      <c r="F109" s="310"/>
      <c r="G109" s="354"/>
      <c r="H109" s="354"/>
      <c r="I109" s="354"/>
    </row>
    <row r="110" spans="1:9" ht="23.4" customHeight="1" x14ac:dyDescent="0.25">
      <c r="A110" s="338" t="s">
        <v>446</v>
      </c>
      <c r="B110" s="339"/>
      <c r="C110" s="339"/>
      <c r="D110" s="339"/>
      <c r="E110" s="339"/>
      <c r="F110" s="339"/>
      <c r="G110" s="17">
        <v>225</v>
      </c>
      <c r="H110" s="53">
        <f>H111+H112</f>
        <v>0</v>
      </c>
      <c r="I110" s="53">
        <f>I111+I112</f>
        <v>0</v>
      </c>
    </row>
    <row r="111" spans="1:9" x14ac:dyDescent="0.25">
      <c r="A111" s="340" t="s">
        <v>441</v>
      </c>
      <c r="B111" s="341"/>
      <c r="C111" s="341"/>
      <c r="D111" s="341"/>
      <c r="E111" s="341"/>
      <c r="F111" s="341"/>
      <c r="G111" s="16">
        <v>226</v>
      </c>
      <c r="H111" s="52">
        <v>0</v>
      </c>
      <c r="I111" s="52">
        <v>0</v>
      </c>
    </row>
    <row r="112" spans="1:9" x14ac:dyDescent="0.25">
      <c r="A112" s="342" t="s">
        <v>442</v>
      </c>
      <c r="B112" s="343"/>
      <c r="C112" s="343"/>
      <c r="D112" s="343"/>
      <c r="E112" s="343"/>
      <c r="F112" s="343"/>
      <c r="G112" s="19">
        <v>227</v>
      </c>
      <c r="H112" s="66">
        <v>0</v>
      </c>
      <c r="I112" s="66">
        <v>0</v>
      </c>
    </row>
  </sheetData>
  <sheetProtection algorithmName="SHA-512" hashValue="7J425dKALHKwM7odP0Q5Uqy0T0gde04Fbok9UsPhihu9nTSZ3OVXyg0hu6drOO6flfbB1IYSnj0tlTLK5rR2hA==" saltValue="DCrcM4jzOH3zxHuTwJO9i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L8" sqref="L8:L9"/>
    </sheetView>
  </sheetViews>
  <sheetFormatPr defaultColWidth="9.109375" defaultRowHeight="13.2" x14ac:dyDescent="0.25"/>
  <cols>
    <col min="1" max="6" width="9.109375" style="11"/>
    <col min="7" max="7" width="9.109375" style="23"/>
    <col min="8" max="9" width="18.109375" style="55" customWidth="1"/>
    <col min="10" max="16384" width="9.109375" style="11"/>
  </cols>
  <sheetData>
    <row r="1" spans="1:9" x14ac:dyDescent="0.25">
      <c r="A1" s="363" t="s">
        <v>228</v>
      </c>
      <c r="B1" s="391"/>
      <c r="C1" s="391"/>
      <c r="D1" s="391"/>
      <c r="E1" s="391"/>
      <c r="F1" s="391"/>
      <c r="G1" s="391"/>
      <c r="H1" s="391"/>
      <c r="I1" s="391"/>
    </row>
    <row r="2" spans="1:9" ht="12.75" customHeight="1" x14ac:dyDescent="0.25">
      <c r="A2" s="362" t="s">
        <v>721</v>
      </c>
      <c r="B2" s="318"/>
      <c r="C2" s="318"/>
      <c r="D2" s="318"/>
      <c r="E2" s="318"/>
      <c r="F2" s="318"/>
      <c r="G2" s="318"/>
      <c r="H2" s="318"/>
      <c r="I2" s="318"/>
    </row>
    <row r="3" spans="1:9" x14ac:dyDescent="0.25">
      <c r="A3" s="392" t="s">
        <v>229</v>
      </c>
      <c r="B3" s="393"/>
      <c r="C3" s="393"/>
      <c r="D3" s="393"/>
      <c r="E3" s="393"/>
      <c r="F3" s="393"/>
      <c r="G3" s="393"/>
      <c r="H3" s="393"/>
      <c r="I3" s="393"/>
    </row>
    <row r="4" spans="1:9" ht="12.75" customHeight="1" x14ac:dyDescent="0.25">
      <c r="A4" s="324" t="s">
        <v>719</v>
      </c>
      <c r="B4" s="325"/>
      <c r="C4" s="325"/>
      <c r="D4" s="325"/>
      <c r="E4" s="325"/>
      <c r="F4" s="325"/>
      <c r="G4" s="325"/>
      <c r="H4" s="325"/>
      <c r="I4" s="326"/>
    </row>
    <row r="5" spans="1:9" ht="21" thickBot="1" x14ac:dyDescent="0.3">
      <c r="A5" s="394" t="s">
        <v>230</v>
      </c>
      <c r="B5" s="395"/>
      <c r="C5" s="395"/>
      <c r="D5" s="395"/>
      <c r="E5" s="395"/>
      <c r="F5" s="396"/>
      <c r="G5" s="13" t="s">
        <v>231</v>
      </c>
      <c r="H5" s="46" t="s">
        <v>232</v>
      </c>
      <c r="I5" s="46" t="s">
        <v>233</v>
      </c>
    </row>
    <row r="6" spans="1:9" x14ac:dyDescent="0.25">
      <c r="A6" s="397">
        <v>1</v>
      </c>
      <c r="B6" s="398"/>
      <c r="C6" s="398"/>
      <c r="D6" s="398"/>
      <c r="E6" s="398"/>
      <c r="F6" s="399"/>
      <c r="G6" s="20">
        <v>2</v>
      </c>
      <c r="H6" s="20" t="s">
        <v>234</v>
      </c>
      <c r="I6" s="20" t="s">
        <v>235</v>
      </c>
    </row>
    <row r="7" spans="1:9" x14ac:dyDescent="0.25">
      <c r="A7" s="370" t="s">
        <v>236</v>
      </c>
      <c r="B7" s="371"/>
      <c r="C7" s="371"/>
      <c r="D7" s="371"/>
      <c r="E7" s="371"/>
      <c r="F7" s="371"/>
      <c r="G7" s="371"/>
      <c r="H7" s="371"/>
      <c r="I7" s="372"/>
    </row>
    <row r="8" spans="1:9" ht="12.75" customHeight="1" x14ac:dyDescent="0.25">
      <c r="A8" s="373" t="s">
        <v>237</v>
      </c>
      <c r="B8" s="374"/>
      <c r="C8" s="374"/>
      <c r="D8" s="374"/>
      <c r="E8" s="374"/>
      <c r="F8" s="375"/>
      <c r="G8" s="21">
        <v>1</v>
      </c>
      <c r="H8" s="47">
        <v>-413531986</v>
      </c>
      <c r="I8" s="47">
        <v>371124151</v>
      </c>
    </row>
    <row r="9" spans="1:9" ht="12.75" customHeight="1" x14ac:dyDescent="0.25">
      <c r="A9" s="388" t="s">
        <v>238</v>
      </c>
      <c r="B9" s="389"/>
      <c r="C9" s="389"/>
      <c r="D9" s="389"/>
      <c r="E9" s="389"/>
      <c r="F9" s="390"/>
      <c r="G9" s="17">
        <v>2</v>
      </c>
      <c r="H9" s="48">
        <f>H10+H11+H12+H13+H14+H15+H16+H17</f>
        <v>509075504</v>
      </c>
      <c r="I9" s="48">
        <f>I10+I11+I12+I13+I14+I15+I16+I17</f>
        <v>190749080</v>
      </c>
    </row>
    <row r="10" spans="1:9" ht="12.75" customHeight="1" x14ac:dyDescent="0.25">
      <c r="A10" s="385" t="s">
        <v>239</v>
      </c>
      <c r="B10" s="386"/>
      <c r="C10" s="386"/>
      <c r="D10" s="386"/>
      <c r="E10" s="386"/>
      <c r="F10" s="387"/>
      <c r="G10" s="22">
        <v>3</v>
      </c>
      <c r="H10" s="49">
        <v>391987115</v>
      </c>
      <c r="I10" s="49">
        <v>397597196</v>
      </c>
    </row>
    <row r="11" spans="1:9" ht="31.05" customHeight="1" x14ac:dyDescent="0.25">
      <c r="A11" s="385" t="s">
        <v>240</v>
      </c>
      <c r="B11" s="386"/>
      <c r="C11" s="386"/>
      <c r="D11" s="386"/>
      <c r="E11" s="386"/>
      <c r="F11" s="387"/>
      <c r="G11" s="22">
        <v>4</v>
      </c>
      <c r="H11" s="49">
        <v>-3978000</v>
      </c>
      <c r="I11" s="49">
        <v>-279190767</v>
      </c>
    </row>
    <row r="12" spans="1:9" ht="28.2" customHeight="1" x14ac:dyDescent="0.25">
      <c r="A12" s="385" t="s">
        <v>241</v>
      </c>
      <c r="B12" s="386"/>
      <c r="C12" s="386"/>
      <c r="D12" s="386"/>
      <c r="E12" s="386"/>
      <c r="F12" s="387"/>
      <c r="G12" s="22">
        <v>5</v>
      </c>
      <c r="H12" s="49">
        <v>0</v>
      </c>
      <c r="I12" s="49">
        <v>0</v>
      </c>
    </row>
    <row r="13" spans="1:9" ht="12.75" customHeight="1" x14ac:dyDescent="0.25">
      <c r="A13" s="385" t="s">
        <v>242</v>
      </c>
      <c r="B13" s="386"/>
      <c r="C13" s="386"/>
      <c r="D13" s="386"/>
      <c r="E13" s="386"/>
      <c r="F13" s="387"/>
      <c r="G13" s="22">
        <v>6</v>
      </c>
      <c r="H13" s="49">
        <v>-507817</v>
      </c>
      <c r="I13" s="49">
        <v>-70802</v>
      </c>
    </row>
    <row r="14" spans="1:9" ht="12.75" customHeight="1" x14ac:dyDescent="0.25">
      <c r="A14" s="385" t="s">
        <v>243</v>
      </c>
      <c r="B14" s="386"/>
      <c r="C14" s="386"/>
      <c r="D14" s="386"/>
      <c r="E14" s="386"/>
      <c r="F14" s="387"/>
      <c r="G14" s="22">
        <v>7</v>
      </c>
      <c r="H14" s="49">
        <v>62034183</v>
      </c>
      <c r="I14" s="49">
        <v>64980125</v>
      </c>
    </row>
    <row r="15" spans="1:9" ht="12.75" customHeight="1" x14ac:dyDescent="0.25">
      <c r="A15" s="385" t="s">
        <v>244</v>
      </c>
      <c r="B15" s="386"/>
      <c r="C15" s="386"/>
      <c r="D15" s="386"/>
      <c r="E15" s="386"/>
      <c r="F15" s="387"/>
      <c r="G15" s="22">
        <v>8</v>
      </c>
      <c r="H15" s="49">
        <v>20421285</v>
      </c>
      <c r="I15" s="49">
        <v>21540065</v>
      </c>
    </row>
    <row r="16" spans="1:9" ht="12.75" customHeight="1" x14ac:dyDescent="0.25">
      <c r="A16" s="385" t="s">
        <v>245</v>
      </c>
      <c r="B16" s="386"/>
      <c r="C16" s="386"/>
      <c r="D16" s="386"/>
      <c r="E16" s="386"/>
      <c r="F16" s="387"/>
      <c r="G16" s="22">
        <v>9</v>
      </c>
      <c r="H16" s="49">
        <v>38603447</v>
      </c>
      <c r="I16" s="49">
        <v>-7490750</v>
      </c>
    </row>
    <row r="17" spans="1:9" ht="27.75" customHeight="1" x14ac:dyDescent="0.25">
      <c r="A17" s="385" t="s">
        <v>246</v>
      </c>
      <c r="B17" s="386"/>
      <c r="C17" s="386"/>
      <c r="D17" s="386"/>
      <c r="E17" s="386"/>
      <c r="F17" s="387"/>
      <c r="G17" s="22">
        <v>10</v>
      </c>
      <c r="H17" s="49">
        <v>515291</v>
      </c>
      <c r="I17" s="49">
        <v>-6615987</v>
      </c>
    </row>
    <row r="18" spans="1:9" ht="29.4" customHeight="1" x14ac:dyDescent="0.25">
      <c r="A18" s="364" t="s">
        <v>247</v>
      </c>
      <c r="B18" s="365"/>
      <c r="C18" s="365"/>
      <c r="D18" s="365"/>
      <c r="E18" s="365"/>
      <c r="F18" s="366"/>
      <c r="G18" s="17">
        <v>11</v>
      </c>
      <c r="H18" s="48">
        <f>H8+H9</f>
        <v>95543518</v>
      </c>
      <c r="I18" s="48">
        <f>I8+I9</f>
        <v>561873231</v>
      </c>
    </row>
    <row r="19" spans="1:9" ht="12.75" customHeight="1" x14ac:dyDescent="0.25">
      <c r="A19" s="388" t="s">
        <v>248</v>
      </c>
      <c r="B19" s="389"/>
      <c r="C19" s="389"/>
      <c r="D19" s="389"/>
      <c r="E19" s="389"/>
      <c r="F19" s="390"/>
      <c r="G19" s="17">
        <v>12</v>
      </c>
      <c r="H19" s="48">
        <f>H20+H21+H22+H23</f>
        <v>-105109538</v>
      </c>
      <c r="I19" s="48">
        <f>I20+I21+I22+I23</f>
        <v>-23892406</v>
      </c>
    </row>
    <row r="20" spans="1:9" ht="12.75" customHeight="1" x14ac:dyDescent="0.25">
      <c r="A20" s="385" t="s">
        <v>249</v>
      </c>
      <c r="B20" s="386"/>
      <c r="C20" s="386"/>
      <c r="D20" s="386"/>
      <c r="E20" s="386"/>
      <c r="F20" s="387"/>
      <c r="G20" s="22">
        <v>13</v>
      </c>
      <c r="H20" s="49">
        <v>-58984649</v>
      </c>
      <c r="I20" s="49">
        <v>-28430139</v>
      </c>
    </row>
    <row r="21" spans="1:9" ht="12.75" customHeight="1" x14ac:dyDescent="0.25">
      <c r="A21" s="385" t="s">
        <v>250</v>
      </c>
      <c r="B21" s="386"/>
      <c r="C21" s="386"/>
      <c r="D21" s="386"/>
      <c r="E21" s="386"/>
      <c r="F21" s="387"/>
      <c r="G21" s="22">
        <v>14</v>
      </c>
      <c r="H21" s="49">
        <v>-41213521</v>
      </c>
      <c r="I21" s="49">
        <v>860713</v>
      </c>
    </row>
    <row r="22" spans="1:9" ht="12.75" customHeight="1" x14ac:dyDescent="0.25">
      <c r="A22" s="385" t="s">
        <v>251</v>
      </c>
      <c r="B22" s="386"/>
      <c r="C22" s="386"/>
      <c r="D22" s="386"/>
      <c r="E22" s="386"/>
      <c r="F22" s="387"/>
      <c r="G22" s="22">
        <v>15</v>
      </c>
      <c r="H22" s="49">
        <v>-4911368</v>
      </c>
      <c r="I22" s="49">
        <v>3677020</v>
      </c>
    </row>
    <row r="23" spans="1:9" ht="12.75" customHeight="1" x14ac:dyDescent="0.25">
      <c r="A23" s="385" t="s">
        <v>252</v>
      </c>
      <c r="B23" s="386"/>
      <c r="C23" s="386"/>
      <c r="D23" s="386"/>
      <c r="E23" s="386"/>
      <c r="F23" s="387"/>
      <c r="G23" s="22">
        <v>16</v>
      </c>
      <c r="H23" s="49">
        <v>0</v>
      </c>
      <c r="I23" s="49">
        <v>0</v>
      </c>
    </row>
    <row r="24" spans="1:9" ht="12.75" customHeight="1" x14ac:dyDescent="0.25">
      <c r="A24" s="364" t="s">
        <v>253</v>
      </c>
      <c r="B24" s="365"/>
      <c r="C24" s="365"/>
      <c r="D24" s="365"/>
      <c r="E24" s="365"/>
      <c r="F24" s="366"/>
      <c r="G24" s="17">
        <v>17</v>
      </c>
      <c r="H24" s="48">
        <f>H18+H19</f>
        <v>-9566020</v>
      </c>
      <c r="I24" s="48">
        <f>I18+I19</f>
        <v>537980825</v>
      </c>
    </row>
    <row r="25" spans="1:9" ht="12.75" customHeight="1" x14ac:dyDescent="0.25">
      <c r="A25" s="376" t="s">
        <v>254</v>
      </c>
      <c r="B25" s="377"/>
      <c r="C25" s="377"/>
      <c r="D25" s="377"/>
      <c r="E25" s="377"/>
      <c r="F25" s="378"/>
      <c r="G25" s="22">
        <v>18</v>
      </c>
      <c r="H25" s="49">
        <v>-27934882</v>
      </c>
      <c r="I25" s="49">
        <v>-64432651</v>
      </c>
    </row>
    <row r="26" spans="1:9" ht="12.75" customHeight="1" x14ac:dyDescent="0.25">
      <c r="A26" s="376" t="s">
        <v>255</v>
      </c>
      <c r="B26" s="377"/>
      <c r="C26" s="377"/>
      <c r="D26" s="377"/>
      <c r="E26" s="377"/>
      <c r="F26" s="378"/>
      <c r="G26" s="22">
        <v>19</v>
      </c>
      <c r="H26" s="49">
        <v>0</v>
      </c>
      <c r="I26" s="49">
        <v>0</v>
      </c>
    </row>
    <row r="27" spans="1:9" ht="28.95" customHeight="1" x14ac:dyDescent="0.25">
      <c r="A27" s="367" t="s">
        <v>256</v>
      </c>
      <c r="B27" s="368"/>
      <c r="C27" s="368"/>
      <c r="D27" s="368"/>
      <c r="E27" s="368"/>
      <c r="F27" s="369"/>
      <c r="G27" s="18">
        <v>20</v>
      </c>
      <c r="H27" s="50">
        <f>H24+H25+H26</f>
        <v>-37500902</v>
      </c>
      <c r="I27" s="50">
        <f>I24+I25+I26</f>
        <v>473548174</v>
      </c>
    </row>
    <row r="28" spans="1:9" x14ac:dyDescent="0.25">
      <c r="A28" s="370" t="s">
        <v>257</v>
      </c>
      <c r="B28" s="371"/>
      <c r="C28" s="371"/>
      <c r="D28" s="371"/>
      <c r="E28" s="371"/>
      <c r="F28" s="371"/>
      <c r="G28" s="371"/>
      <c r="H28" s="371"/>
      <c r="I28" s="372"/>
    </row>
    <row r="29" spans="1:9" ht="23.4" customHeight="1" x14ac:dyDescent="0.25">
      <c r="A29" s="373" t="s">
        <v>258</v>
      </c>
      <c r="B29" s="374"/>
      <c r="C29" s="374"/>
      <c r="D29" s="374"/>
      <c r="E29" s="374"/>
      <c r="F29" s="375"/>
      <c r="G29" s="21">
        <v>21</v>
      </c>
      <c r="H29" s="51">
        <v>8932090</v>
      </c>
      <c r="I29" s="51">
        <v>3647864</v>
      </c>
    </row>
    <row r="30" spans="1:9" ht="12.75" customHeight="1" x14ac:dyDescent="0.25">
      <c r="A30" s="376" t="s">
        <v>259</v>
      </c>
      <c r="B30" s="377"/>
      <c r="C30" s="377"/>
      <c r="D30" s="377"/>
      <c r="E30" s="377"/>
      <c r="F30" s="378"/>
      <c r="G30" s="22">
        <v>22</v>
      </c>
      <c r="H30" s="52">
        <v>0</v>
      </c>
      <c r="I30" s="52">
        <v>0</v>
      </c>
    </row>
    <row r="31" spans="1:9" ht="12.75" customHeight="1" x14ac:dyDescent="0.25">
      <c r="A31" s="376" t="s">
        <v>260</v>
      </c>
      <c r="B31" s="377"/>
      <c r="C31" s="377"/>
      <c r="D31" s="377"/>
      <c r="E31" s="377"/>
      <c r="F31" s="378"/>
      <c r="G31" s="22">
        <v>23</v>
      </c>
      <c r="H31" s="52">
        <v>489691</v>
      </c>
      <c r="I31" s="52">
        <v>82752</v>
      </c>
    </row>
    <row r="32" spans="1:9" ht="12.75" customHeight="1" x14ac:dyDescent="0.25">
      <c r="A32" s="376" t="s">
        <v>261</v>
      </c>
      <c r="B32" s="377"/>
      <c r="C32" s="377"/>
      <c r="D32" s="377"/>
      <c r="E32" s="377"/>
      <c r="F32" s="378"/>
      <c r="G32" s="22">
        <v>24</v>
      </c>
      <c r="H32" s="52">
        <v>0</v>
      </c>
      <c r="I32" s="52">
        <v>3709</v>
      </c>
    </row>
    <row r="33" spans="1:9" ht="12.75" customHeight="1" x14ac:dyDescent="0.25">
      <c r="A33" s="376" t="s">
        <v>262</v>
      </c>
      <c r="B33" s="377"/>
      <c r="C33" s="377"/>
      <c r="D33" s="377"/>
      <c r="E33" s="377"/>
      <c r="F33" s="378"/>
      <c r="G33" s="22">
        <v>25</v>
      </c>
      <c r="H33" s="52">
        <v>189339</v>
      </c>
      <c r="I33" s="52">
        <v>182247</v>
      </c>
    </row>
    <row r="34" spans="1:9" ht="12.75" customHeight="1" x14ac:dyDescent="0.25">
      <c r="A34" s="376" t="s">
        <v>263</v>
      </c>
      <c r="B34" s="377"/>
      <c r="C34" s="377"/>
      <c r="D34" s="377"/>
      <c r="E34" s="377"/>
      <c r="F34" s="378"/>
      <c r="G34" s="22">
        <v>26</v>
      </c>
      <c r="H34" s="52">
        <v>0</v>
      </c>
      <c r="I34" s="52">
        <v>1110110</v>
      </c>
    </row>
    <row r="35" spans="1:9" ht="27.75" customHeight="1" x14ac:dyDescent="0.25">
      <c r="A35" s="364" t="s">
        <v>264</v>
      </c>
      <c r="B35" s="365"/>
      <c r="C35" s="365"/>
      <c r="D35" s="365"/>
      <c r="E35" s="365"/>
      <c r="F35" s="366"/>
      <c r="G35" s="17">
        <v>27</v>
      </c>
      <c r="H35" s="53">
        <f>H29+H30+H31+H32+H33+H34</f>
        <v>9611120</v>
      </c>
      <c r="I35" s="53">
        <f>I29+I30+I31+I32+I33+I34</f>
        <v>5026682</v>
      </c>
    </row>
    <row r="36" spans="1:9" ht="26.55" customHeight="1" x14ac:dyDescent="0.25">
      <c r="A36" s="376" t="s">
        <v>265</v>
      </c>
      <c r="B36" s="377"/>
      <c r="C36" s="377"/>
      <c r="D36" s="377"/>
      <c r="E36" s="377"/>
      <c r="F36" s="378"/>
      <c r="G36" s="22">
        <v>28</v>
      </c>
      <c r="H36" s="52">
        <v>-428835136</v>
      </c>
      <c r="I36" s="52">
        <v>-77557476</v>
      </c>
    </row>
    <row r="37" spans="1:9" ht="12.75" customHeight="1" x14ac:dyDescent="0.25">
      <c r="A37" s="376" t="s">
        <v>266</v>
      </c>
      <c r="B37" s="377"/>
      <c r="C37" s="377"/>
      <c r="D37" s="377"/>
      <c r="E37" s="377"/>
      <c r="F37" s="378"/>
      <c r="G37" s="22">
        <v>29</v>
      </c>
      <c r="H37" s="52">
        <v>0</v>
      </c>
      <c r="I37" s="52">
        <v>0</v>
      </c>
    </row>
    <row r="38" spans="1:9" ht="12.75" customHeight="1" x14ac:dyDescent="0.25">
      <c r="A38" s="376" t="s">
        <v>267</v>
      </c>
      <c r="B38" s="377"/>
      <c r="C38" s="377"/>
      <c r="D38" s="377"/>
      <c r="E38" s="377"/>
      <c r="F38" s="378"/>
      <c r="G38" s="22">
        <v>30</v>
      </c>
      <c r="H38" s="52">
        <v>-211896</v>
      </c>
      <c r="I38" s="52">
        <v>-5137000</v>
      </c>
    </row>
    <row r="39" spans="1:9" ht="12.75" customHeight="1" x14ac:dyDescent="0.25">
      <c r="A39" s="376" t="s">
        <v>268</v>
      </c>
      <c r="B39" s="377"/>
      <c r="C39" s="377"/>
      <c r="D39" s="377"/>
      <c r="E39" s="377"/>
      <c r="F39" s="378"/>
      <c r="G39" s="22">
        <v>31</v>
      </c>
      <c r="H39" s="52">
        <v>0</v>
      </c>
      <c r="I39" s="52">
        <v>0</v>
      </c>
    </row>
    <row r="40" spans="1:9" ht="12.75" customHeight="1" x14ac:dyDescent="0.25">
      <c r="A40" s="376" t="s">
        <v>269</v>
      </c>
      <c r="B40" s="377"/>
      <c r="C40" s="377"/>
      <c r="D40" s="377"/>
      <c r="E40" s="377"/>
      <c r="F40" s="378"/>
      <c r="G40" s="22">
        <v>32</v>
      </c>
      <c r="H40" s="52">
        <v>0</v>
      </c>
      <c r="I40" s="52">
        <v>0</v>
      </c>
    </row>
    <row r="41" spans="1:9" ht="22.95" customHeight="1" x14ac:dyDescent="0.25">
      <c r="A41" s="364" t="s">
        <v>270</v>
      </c>
      <c r="B41" s="365"/>
      <c r="C41" s="365"/>
      <c r="D41" s="365"/>
      <c r="E41" s="365"/>
      <c r="F41" s="366"/>
      <c r="G41" s="17">
        <v>33</v>
      </c>
      <c r="H41" s="53">
        <f>H36+H37+H38+H39+H40</f>
        <v>-429047032</v>
      </c>
      <c r="I41" s="53">
        <f>I36+I37+I38+I39+I40</f>
        <v>-82694476</v>
      </c>
    </row>
    <row r="42" spans="1:9" ht="30.6" customHeight="1" x14ac:dyDescent="0.25">
      <c r="A42" s="367" t="s">
        <v>271</v>
      </c>
      <c r="B42" s="368"/>
      <c r="C42" s="368"/>
      <c r="D42" s="368"/>
      <c r="E42" s="368"/>
      <c r="F42" s="369"/>
      <c r="G42" s="18">
        <v>34</v>
      </c>
      <c r="H42" s="54">
        <f>H35+H41</f>
        <v>-419435912</v>
      </c>
      <c r="I42" s="54">
        <f>I35+I41</f>
        <v>-77667794</v>
      </c>
    </row>
    <row r="43" spans="1:9" x14ac:dyDescent="0.25">
      <c r="A43" s="370" t="s">
        <v>272</v>
      </c>
      <c r="B43" s="371"/>
      <c r="C43" s="371"/>
      <c r="D43" s="371"/>
      <c r="E43" s="371"/>
      <c r="F43" s="371"/>
      <c r="G43" s="371"/>
      <c r="H43" s="371"/>
      <c r="I43" s="372"/>
    </row>
    <row r="44" spans="1:9" ht="12.75" customHeight="1" x14ac:dyDescent="0.25">
      <c r="A44" s="373" t="s">
        <v>273</v>
      </c>
      <c r="B44" s="374"/>
      <c r="C44" s="374"/>
      <c r="D44" s="374"/>
      <c r="E44" s="374"/>
      <c r="F44" s="375"/>
      <c r="G44" s="21">
        <v>35</v>
      </c>
      <c r="H44" s="51">
        <v>0</v>
      </c>
      <c r="I44" s="51">
        <v>0</v>
      </c>
    </row>
    <row r="45" spans="1:9" ht="27.75" customHeight="1" x14ac:dyDescent="0.25">
      <c r="A45" s="376" t="s">
        <v>274</v>
      </c>
      <c r="B45" s="377"/>
      <c r="C45" s="377"/>
      <c r="D45" s="377"/>
      <c r="E45" s="377"/>
      <c r="F45" s="378"/>
      <c r="G45" s="22">
        <v>36</v>
      </c>
      <c r="H45" s="52">
        <v>0</v>
      </c>
      <c r="I45" s="52">
        <v>0</v>
      </c>
    </row>
    <row r="46" spans="1:9" ht="12.75" customHeight="1" x14ac:dyDescent="0.25">
      <c r="A46" s="376" t="s">
        <v>275</v>
      </c>
      <c r="B46" s="377"/>
      <c r="C46" s="377"/>
      <c r="D46" s="377"/>
      <c r="E46" s="377"/>
      <c r="F46" s="378"/>
      <c r="G46" s="22">
        <v>37</v>
      </c>
      <c r="H46" s="52">
        <v>776471599</v>
      </c>
      <c r="I46" s="52">
        <v>344850628</v>
      </c>
    </row>
    <row r="47" spans="1:9" ht="12.75" customHeight="1" x14ac:dyDescent="0.25">
      <c r="A47" s="376" t="s">
        <v>276</v>
      </c>
      <c r="B47" s="377"/>
      <c r="C47" s="377"/>
      <c r="D47" s="377"/>
      <c r="E47" s="377"/>
      <c r="F47" s="378"/>
      <c r="G47" s="22">
        <v>38</v>
      </c>
      <c r="H47" s="52">
        <v>3389999</v>
      </c>
      <c r="I47" s="52">
        <v>1756034</v>
      </c>
    </row>
    <row r="48" spans="1:9" ht="25.95" customHeight="1" x14ac:dyDescent="0.25">
      <c r="A48" s="364" t="s">
        <v>277</v>
      </c>
      <c r="B48" s="365"/>
      <c r="C48" s="365"/>
      <c r="D48" s="365"/>
      <c r="E48" s="365"/>
      <c r="F48" s="366"/>
      <c r="G48" s="17">
        <v>39</v>
      </c>
      <c r="H48" s="53">
        <f>H44+H45+H46+H47</f>
        <v>779861598</v>
      </c>
      <c r="I48" s="53">
        <f>I44+I45+I46+I47</f>
        <v>346606662</v>
      </c>
    </row>
    <row r="49" spans="1:9" ht="24.6" customHeight="1" x14ac:dyDescent="0.25">
      <c r="A49" s="376" t="s">
        <v>278</v>
      </c>
      <c r="B49" s="377"/>
      <c r="C49" s="377"/>
      <c r="D49" s="377"/>
      <c r="E49" s="377"/>
      <c r="F49" s="378"/>
      <c r="G49" s="22">
        <v>40</v>
      </c>
      <c r="H49" s="52">
        <v>-43659164</v>
      </c>
      <c r="I49" s="52">
        <v>-679122703</v>
      </c>
    </row>
    <row r="50" spans="1:9" ht="12.75" customHeight="1" x14ac:dyDescent="0.25">
      <c r="A50" s="376" t="s">
        <v>279</v>
      </c>
      <c r="B50" s="377"/>
      <c r="C50" s="377"/>
      <c r="D50" s="377"/>
      <c r="E50" s="377"/>
      <c r="F50" s="378"/>
      <c r="G50" s="22">
        <v>41</v>
      </c>
      <c r="H50" s="52">
        <v>0</v>
      </c>
      <c r="I50" s="52">
        <v>0</v>
      </c>
    </row>
    <row r="51" spans="1:9" ht="12.75" customHeight="1" x14ac:dyDescent="0.25">
      <c r="A51" s="376" t="s">
        <v>280</v>
      </c>
      <c r="B51" s="377"/>
      <c r="C51" s="377"/>
      <c r="D51" s="377"/>
      <c r="E51" s="377"/>
      <c r="F51" s="378"/>
      <c r="G51" s="22">
        <v>42</v>
      </c>
      <c r="H51" s="52">
        <v>0</v>
      </c>
      <c r="I51" s="52">
        <v>0</v>
      </c>
    </row>
    <row r="52" spans="1:9" ht="26.55" customHeight="1" x14ac:dyDescent="0.25">
      <c r="A52" s="376" t="s">
        <v>281</v>
      </c>
      <c r="B52" s="377"/>
      <c r="C52" s="377"/>
      <c r="D52" s="377"/>
      <c r="E52" s="377"/>
      <c r="F52" s="378"/>
      <c r="G52" s="22">
        <v>43</v>
      </c>
      <c r="H52" s="52">
        <v>0</v>
      </c>
      <c r="I52" s="52">
        <v>0</v>
      </c>
    </row>
    <row r="53" spans="1:9" ht="12.75" customHeight="1" x14ac:dyDescent="0.25">
      <c r="A53" s="376" t="s">
        <v>282</v>
      </c>
      <c r="B53" s="377"/>
      <c r="C53" s="377"/>
      <c r="D53" s="377"/>
      <c r="E53" s="377"/>
      <c r="F53" s="378"/>
      <c r="G53" s="22">
        <v>44</v>
      </c>
      <c r="H53" s="52">
        <v>-4141654</v>
      </c>
      <c r="I53" s="52">
        <v>-4197790</v>
      </c>
    </row>
    <row r="54" spans="1:9" ht="27.75" customHeight="1" x14ac:dyDescent="0.25">
      <c r="A54" s="364" t="s">
        <v>283</v>
      </c>
      <c r="B54" s="365"/>
      <c r="C54" s="365"/>
      <c r="D54" s="365"/>
      <c r="E54" s="365"/>
      <c r="F54" s="366"/>
      <c r="G54" s="17">
        <v>45</v>
      </c>
      <c r="H54" s="53">
        <f>H49+H50+H51+H52+H53</f>
        <v>-47800818</v>
      </c>
      <c r="I54" s="53">
        <f>I49+I50+I51+I52+I53</f>
        <v>-683320493</v>
      </c>
    </row>
    <row r="55" spans="1:9" ht="27.75" customHeight="1" x14ac:dyDescent="0.25">
      <c r="A55" s="379" t="s">
        <v>284</v>
      </c>
      <c r="B55" s="380"/>
      <c r="C55" s="380"/>
      <c r="D55" s="380"/>
      <c r="E55" s="380"/>
      <c r="F55" s="381"/>
      <c r="G55" s="17">
        <v>46</v>
      </c>
      <c r="H55" s="53">
        <f>H48+H54</f>
        <v>732060780</v>
      </c>
      <c r="I55" s="53">
        <f>I48+I54</f>
        <v>-336713831</v>
      </c>
    </row>
    <row r="56" spans="1:9" x14ac:dyDescent="0.25">
      <c r="A56" s="312" t="s">
        <v>285</v>
      </c>
      <c r="B56" s="313"/>
      <c r="C56" s="313"/>
      <c r="D56" s="313"/>
      <c r="E56" s="313"/>
      <c r="F56" s="314"/>
      <c r="G56" s="22">
        <v>47</v>
      </c>
      <c r="H56" s="52">
        <v>0</v>
      </c>
      <c r="I56" s="52">
        <v>0</v>
      </c>
    </row>
    <row r="57" spans="1:9" ht="27" customHeight="1" x14ac:dyDescent="0.25">
      <c r="A57" s="379" t="s">
        <v>286</v>
      </c>
      <c r="B57" s="380"/>
      <c r="C57" s="380"/>
      <c r="D57" s="380"/>
      <c r="E57" s="380"/>
      <c r="F57" s="381"/>
      <c r="G57" s="17">
        <v>48</v>
      </c>
      <c r="H57" s="53">
        <f>H27+H42+H55+H56</f>
        <v>275123966</v>
      </c>
      <c r="I57" s="53">
        <f>I27+I42+I55+I56</f>
        <v>59166549</v>
      </c>
    </row>
    <row r="58" spans="1:9" ht="27" customHeight="1" x14ac:dyDescent="0.25">
      <c r="A58" s="382" t="s">
        <v>287</v>
      </c>
      <c r="B58" s="383"/>
      <c r="C58" s="383"/>
      <c r="D58" s="383"/>
      <c r="E58" s="383"/>
      <c r="F58" s="384"/>
      <c r="G58" s="22">
        <v>49</v>
      </c>
      <c r="H58" s="52">
        <v>247849272</v>
      </c>
      <c r="I58" s="52">
        <v>522973238</v>
      </c>
    </row>
    <row r="59" spans="1:9" ht="28.95" customHeight="1" x14ac:dyDescent="0.25">
      <c r="A59" s="367" t="s">
        <v>288</v>
      </c>
      <c r="B59" s="368"/>
      <c r="C59" s="368"/>
      <c r="D59" s="368"/>
      <c r="E59" s="368"/>
      <c r="F59" s="369"/>
      <c r="G59" s="18">
        <v>50</v>
      </c>
      <c r="H59" s="54">
        <f>H57+H58</f>
        <v>522973238</v>
      </c>
      <c r="I59" s="54">
        <f>I57+I58</f>
        <v>582139787</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1"/>
    <col min="8" max="9" width="20.77734375" style="55" customWidth="1"/>
    <col min="10" max="10" width="12" style="11" bestFit="1" customWidth="1"/>
    <col min="11" max="11" width="10.21875" style="11" bestFit="1" customWidth="1"/>
    <col min="12" max="12" width="12.21875" style="11" bestFit="1" customWidth="1"/>
    <col min="13" max="263" width="9.109375" style="11"/>
    <col min="264" max="265" width="9.88671875" style="11" bestFit="1" customWidth="1"/>
    <col min="266" max="266" width="12" style="11" bestFit="1" customWidth="1"/>
    <col min="267" max="267" width="10.21875" style="11" bestFit="1" customWidth="1"/>
    <col min="268" max="268" width="12.21875" style="11" bestFit="1" customWidth="1"/>
    <col min="269" max="519" width="9.109375" style="11"/>
    <col min="520" max="521" width="9.88671875" style="11" bestFit="1" customWidth="1"/>
    <col min="522" max="522" width="12" style="11" bestFit="1" customWidth="1"/>
    <col min="523" max="523" width="10.21875" style="11" bestFit="1" customWidth="1"/>
    <col min="524" max="524" width="12.21875" style="11" bestFit="1" customWidth="1"/>
    <col min="525" max="775" width="9.109375" style="11"/>
    <col min="776" max="777" width="9.88671875" style="11" bestFit="1" customWidth="1"/>
    <col min="778" max="778" width="12" style="11" bestFit="1" customWidth="1"/>
    <col min="779" max="779" width="10.21875" style="11" bestFit="1" customWidth="1"/>
    <col min="780" max="780" width="12.21875" style="11" bestFit="1" customWidth="1"/>
    <col min="781" max="1031" width="9.109375" style="11"/>
    <col min="1032" max="1033" width="9.88671875" style="11" bestFit="1" customWidth="1"/>
    <col min="1034" max="1034" width="12" style="11" bestFit="1" customWidth="1"/>
    <col min="1035" max="1035" width="10.21875" style="11" bestFit="1" customWidth="1"/>
    <col min="1036" max="1036" width="12.21875" style="11" bestFit="1" customWidth="1"/>
    <col min="1037" max="1287" width="9.109375" style="11"/>
    <col min="1288" max="1289" width="9.88671875" style="11" bestFit="1" customWidth="1"/>
    <col min="1290" max="1290" width="12" style="11" bestFit="1" customWidth="1"/>
    <col min="1291" max="1291" width="10.21875" style="11" bestFit="1" customWidth="1"/>
    <col min="1292" max="1292" width="12.21875" style="11" bestFit="1" customWidth="1"/>
    <col min="1293" max="1543" width="9.109375" style="11"/>
    <col min="1544" max="1545" width="9.88671875" style="11" bestFit="1" customWidth="1"/>
    <col min="1546" max="1546" width="12" style="11" bestFit="1" customWidth="1"/>
    <col min="1547" max="1547" width="10.21875" style="11" bestFit="1" customWidth="1"/>
    <col min="1548" max="1548" width="12.21875" style="11" bestFit="1" customWidth="1"/>
    <col min="1549" max="1799" width="9.109375" style="11"/>
    <col min="1800" max="1801" width="9.88671875" style="11" bestFit="1" customWidth="1"/>
    <col min="1802" max="1802" width="12" style="11" bestFit="1" customWidth="1"/>
    <col min="1803" max="1803" width="10.21875" style="11" bestFit="1" customWidth="1"/>
    <col min="1804" max="1804" width="12.21875" style="11" bestFit="1" customWidth="1"/>
    <col min="1805" max="2055" width="9.109375" style="11"/>
    <col min="2056" max="2057" width="9.88671875" style="11" bestFit="1" customWidth="1"/>
    <col min="2058" max="2058" width="12" style="11" bestFit="1" customWidth="1"/>
    <col min="2059" max="2059" width="10.21875" style="11" bestFit="1" customWidth="1"/>
    <col min="2060" max="2060" width="12.21875" style="11" bestFit="1" customWidth="1"/>
    <col min="2061" max="2311" width="9.109375" style="11"/>
    <col min="2312" max="2313" width="9.88671875" style="11" bestFit="1" customWidth="1"/>
    <col min="2314" max="2314" width="12" style="11" bestFit="1" customWidth="1"/>
    <col min="2315" max="2315" width="10.21875" style="11" bestFit="1" customWidth="1"/>
    <col min="2316" max="2316" width="12.21875" style="11" bestFit="1" customWidth="1"/>
    <col min="2317" max="2567" width="9.109375" style="11"/>
    <col min="2568" max="2569" width="9.88671875" style="11" bestFit="1" customWidth="1"/>
    <col min="2570" max="2570" width="12" style="11" bestFit="1" customWidth="1"/>
    <col min="2571" max="2571" width="10.21875" style="11" bestFit="1" customWidth="1"/>
    <col min="2572" max="2572" width="12.21875" style="11" bestFit="1" customWidth="1"/>
    <col min="2573" max="2823" width="9.109375" style="11"/>
    <col min="2824" max="2825" width="9.88671875" style="11" bestFit="1" customWidth="1"/>
    <col min="2826" max="2826" width="12" style="11" bestFit="1" customWidth="1"/>
    <col min="2827" max="2827" width="10.21875" style="11" bestFit="1" customWidth="1"/>
    <col min="2828" max="2828" width="12.21875" style="11" bestFit="1" customWidth="1"/>
    <col min="2829" max="3079" width="9.109375" style="11"/>
    <col min="3080" max="3081" width="9.88671875" style="11" bestFit="1" customWidth="1"/>
    <col min="3082" max="3082" width="12" style="11" bestFit="1" customWidth="1"/>
    <col min="3083" max="3083" width="10.21875" style="11" bestFit="1" customWidth="1"/>
    <col min="3084" max="3084" width="12.21875" style="11" bestFit="1" customWidth="1"/>
    <col min="3085" max="3335" width="9.109375" style="11"/>
    <col min="3336" max="3337" width="9.88671875" style="11" bestFit="1" customWidth="1"/>
    <col min="3338" max="3338" width="12" style="11" bestFit="1" customWidth="1"/>
    <col min="3339" max="3339" width="10.21875" style="11" bestFit="1" customWidth="1"/>
    <col min="3340" max="3340" width="12.21875" style="11" bestFit="1" customWidth="1"/>
    <col min="3341" max="3591" width="9.109375" style="11"/>
    <col min="3592" max="3593" width="9.88671875" style="11" bestFit="1" customWidth="1"/>
    <col min="3594" max="3594" width="12" style="11" bestFit="1" customWidth="1"/>
    <col min="3595" max="3595" width="10.21875" style="11" bestFit="1" customWidth="1"/>
    <col min="3596" max="3596" width="12.21875" style="11" bestFit="1" customWidth="1"/>
    <col min="3597" max="3847" width="9.109375" style="11"/>
    <col min="3848" max="3849" width="9.88671875" style="11" bestFit="1" customWidth="1"/>
    <col min="3850" max="3850" width="12" style="11" bestFit="1" customWidth="1"/>
    <col min="3851" max="3851" width="10.21875" style="11" bestFit="1" customWidth="1"/>
    <col min="3852" max="3852" width="12.21875" style="11" bestFit="1" customWidth="1"/>
    <col min="3853" max="4103" width="9.109375" style="11"/>
    <col min="4104" max="4105" width="9.88671875" style="11" bestFit="1" customWidth="1"/>
    <col min="4106" max="4106" width="12" style="11" bestFit="1" customWidth="1"/>
    <col min="4107" max="4107" width="10.21875" style="11" bestFit="1" customWidth="1"/>
    <col min="4108" max="4108" width="12.21875" style="11" bestFit="1" customWidth="1"/>
    <col min="4109" max="4359" width="9.109375" style="11"/>
    <col min="4360" max="4361" width="9.88671875" style="11" bestFit="1" customWidth="1"/>
    <col min="4362" max="4362" width="12" style="11" bestFit="1" customWidth="1"/>
    <col min="4363" max="4363" width="10.21875" style="11" bestFit="1" customWidth="1"/>
    <col min="4364" max="4364" width="12.21875" style="11" bestFit="1" customWidth="1"/>
    <col min="4365" max="4615" width="9.109375" style="11"/>
    <col min="4616" max="4617" width="9.88671875" style="11" bestFit="1" customWidth="1"/>
    <col min="4618" max="4618" width="12" style="11" bestFit="1" customWidth="1"/>
    <col min="4619" max="4619" width="10.21875" style="11" bestFit="1" customWidth="1"/>
    <col min="4620" max="4620" width="12.21875" style="11" bestFit="1" customWidth="1"/>
    <col min="4621" max="4871" width="9.109375" style="11"/>
    <col min="4872" max="4873" width="9.88671875" style="11" bestFit="1" customWidth="1"/>
    <col min="4874" max="4874" width="12" style="11" bestFit="1" customWidth="1"/>
    <col min="4875" max="4875" width="10.21875" style="11" bestFit="1" customWidth="1"/>
    <col min="4876" max="4876" width="12.21875" style="11" bestFit="1" customWidth="1"/>
    <col min="4877" max="5127" width="9.109375" style="11"/>
    <col min="5128" max="5129" width="9.88671875" style="11" bestFit="1" customWidth="1"/>
    <col min="5130" max="5130" width="12" style="11" bestFit="1" customWidth="1"/>
    <col min="5131" max="5131" width="10.21875" style="11" bestFit="1" customWidth="1"/>
    <col min="5132" max="5132" width="12.21875" style="11" bestFit="1" customWidth="1"/>
    <col min="5133" max="5383" width="9.109375" style="11"/>
    <col min="5384" max="5385" width="9.88671875" style="11" bestFit="1" customWidth="1"/>
    <col min="5386" max="5386" width="12" style="11" bestFit="1" customWidth="1"/>
    <col min="5387" max="5387" width="10.21875" style="11" bestFit="1" customWidth="1"/>
    <col min="5388" max="5388" width="12.21875" style="11" bestFit="1" customWidth="1"/>
    <col min="5389" max="5639" width="9.109375" style="11"/>
    <col min="5640" max="5641" width="9.88671875" style="11" bestFit="1" customWidth="1"/>
    <col min="5642" max="5642" width="12" style="11" bestFit="1" customWidth="1"/>
    <col min="5643" max="5643" width="10.21875" style="11" bestFit="1" customWidth="1"/>
    <col min="5644" max="5644" width="12.21875" style="11" bestFit="1" customWidth="1"/>
    <col min="5645" max="5895" width="9.109375" style="11"/>
    <col min="5896" max="5897" width="9.88671875" style="11" bestFit="1" customWidth="1"/>
    <col min="5898" max="5898" width="12" style="11" bestFit="1" customWidth="1"/>
    <col min="5899" max="5899" width="10.21875" style="11" bestFit="1" customWidth="1"/>
    <col min="5900" max="5900" width="12.21875" style="11" bestFit="1" customWidth="1"/>
    <col min="5901" max="6151" width="9.109375" style="11"/>
    <col min="6152" max="6153" width="9.88671875" style="11" bestFit="1" customWidth="1"/>
    <col min="6154" max="6154" width="12" style="11" bestFit="1" customWidth="1"/>
    <col min="6155" max="6155" width="10.21875" style="11" bestFit="1" customWidth="1"/>
    <col min="6156" max="6156" width="12.21875" style="11" bestFit="1" customWidth="1"/>
    <col min="6157" max="6407" width="9.109375" style="11"/>
    <col min="6408" max="6409" width="9.88671875" style="11" bestFit="1" customWidth="1"/>
    <col min="6410" max="6410" width="12" style="11" bestFit="1" customWidth="1"/>
    <col min="6411" max="6411" width="10.21875" style="11" bestFit="1" customWidth="1"/>
    <col min="6412" max="6412" width="12.21875" style="11" bestFit="1" customWidth="1"/>
    <col min="6413" max="6663" width="9.109375" style="11"/>
    <col min="6664" max="6665" width="9.88671875" style="11" bestFit="1" customWidth="1"/>
    <col min="6666" max="6666" width="12" style="11" bestFit="1" customWidth="1"/>
    <col min="6667" max="6667" width="10.21875" style="11" bestFit="1" customWidth="1"/>
    <col min="6668" max="6668" width="12.21875" style="11" bestFit="1" customWidth="1"/>
    <col min="6669" max="6919" width="9.109375" style="11"/>
    <col min="6920" max="6921" width="9.88671875" style="11" bestFit="1" customWidth="1"/>
    <col min="6922" max="6922" width="12" style="11" bestFit="1" customWidth="1"/>
    <col min="6923" max="6923" width="10.21875" style="11" bestFit="1" customWidth="1"/>
    <col min="6924" max="6924" width="12.21875" style="11" bestFit="1" customWidth="1"/>
    <col min="6925" max="7175" width="9.109375" style="11"/>
    <col min="7176" max="7177" width="9.88671875" style="11" bestFit="1" customWidth="1"/>
    <col min="7178" max="7178" width="12" style="11" bestFit="1" customWidth="1"/>
    <col min="7179" max="7179" width="10.21875" style="11" bestFit="1" customWidth="1"/>
    <col min="7180" max="7180" width="12.21875" style="11" bestFit="1" customWidth="1"/>
    <col min="7181" max="7431" width="9.109375" style="11"/>
    <col min="7432" max="7433" width="9.88671875" style="11" bestFit="1" customWidth="1"/>
    <col min="7434" max="7434" width="12" style="11" bestFit="1" customWidth="1"/>
    <col min="7435" max="7435" width="10.21875" style="11" bestFit="1" customWidth="1"/>
    <col min="7436" max="7436" width="12.21875" style="11" bestFit="1" customWidth="1"/>
    <col min="7437" max="7687" width="9.109375" style="11"/>
    <col min="7688" max="7689" width="9.88671875" style="11" bestFit="1" customWidth="1"/>
    <col min="7690" max="7690" width="12" style="11" bestFit="1" customWidth="1"/>
    <col min="7691" max="7691" width="10.21875" style="11" bestFit="1" customWidth="1"/>
    <col min="7692" max="7692" width="12.21875" style="11" bestFit="1" customWidth="1"/>
    <col min="7693" max="7943" width="9.109375" style="11"/>
    <col min="7944" max="7945" width="9.88671875" style="11" bestFit="1" customWidth="1"/>
    <col min="7946" max="7946" width="12" style="11" bestFit="1" customWidth="1"/>
    <col min="7947" max="7947" width="10.21875" style="11" bestFit="1" customWidth="1"/>
    <col min="7948" max="7948" width="12.21875" style="11" bestFit="1" customWidth="1"/>
    <col min="7949" max="8199" width="9.109375" style="11"/>
    <col min="8200" max="8201" width="9.88671875" style="11" bestFit="1" customWidth="1"/>
    <col min="8202" max="8202" width="12" style="11" bestFit="1" customWidth="1"/>
    <col min="8203" max="8203" width="10.21875" style="11" bestFit="1" customWidth="1"/>
    <col min="8204" max="8204" width="12.21875" style="11" bestFit="1" customWidth="1"/>
    <col min="8205" max="8455" width="9.109375" style="11"/>
    <col min="8456" max="8457" width="9.88671875" style="11" bestFit="1" customWidth="1"/>
    <col min="8458" max="8458" width="12" style="11" bestFit="1" customWidth="1"/>
    <col min="8459" max="8459" width="10.21875" style="11" bestFit="1" customWidth="1"/>
    <col min="8460" max="8460" width="12.21875" style="11" bestFit="1" customWidth="1"/>
    <col min="8461" max="8711" width="9.109375" style="11"/>
    <col min="8712" max="8713" width="9.88671875" style="11" bestFit="1" customWidth="1"/>
    <col min="8714" max="8714" width="12" style="11" bestFit="1" customWidth="1"/>
    <col min="8715" max="8715" width="10.21875" style="11" bestFit="1" customWidth="1"/>
    <col min="8716" max="8716" width="12.21875" style="11" bestFit="1" customWidth="1"/>
    <col min="8717" max="8967" width="9.109375" style="11"/>
    <col min="8968" max="8969" width="9.88671875" style="11" bestFit="1" customWidth="1"/>
    <col min="8970" max="8970" width="12" style="11" bestFit="1" customWidth="1"/>
    <col min="8971" max="8971" width="10.21875" style="11" bestFit="1" customWidth="1"/>
    <col min="8972" max="8972" width="12.21875" style="11" bestFit="1" customWidth="1"/>
    <col min="8973" max="9223" width="9.109375" style="11"/>
    <col min="9224" max="9225" width="9.88671875" style="11" bestFit="1" customWidth="1"/>
    <col min="9226" max="9226" width="12" style="11" bestFit="1" customWidth="1"/>
    <col min="9227" max="9227" width="10.21875" style="11" bestFit="1" customWidth="1"/>
    <col min="9228" max="9228" width="12.21875" style="11" bestFit="1" customWidth="1"/>
    <col min="9229" max="9479" width="9.109375" style="11"/>
    <col min="9480" max="9481" width="9.88671875" style="11" bestFit="1" customWidth="1"/>
    <col min="9482" max="9482" width="12" style="11" bestFit="1" customWidth="1"/>
    <col min="9483" max="9483" width="10.21875" style="11" bestFit="1" customWidth="1"/>
    <col min="9484" max="9484" width="12.21875" style="11" bestFit="1" customWidth="1"/>
    <col min="9485" max="9735" width="9.109375" style="11"/>
    <col min="9736" max="9737" width="9.88671875" style="11" bestFit="1" customWidth="1"/>
    <col min="9738" max="9738" width="12" style="11" bestFit="1" customWidth="1"/>
    <col min="9739" max="9739" width="10.21875" style="11" bestFit="1" customWidth="1"/>
    <col min="9740" max="9740" width="12.21875" style="11" bestFit="1" customWidth="1"/>
    <col min="9741" max="9991" width="9.109375" style="11"/>
    <col min="9992" max="9993" width="9.88671875" style="11" bestFit="1" customWidth="1"/>
    <col min="9994" max="9994" width="12" style="11" bestFit="1" customWidth="1"/>
    <col min="9995" max="9995" width="10.21875" style="11" bestFit="1" customWidth="1"/>
    <col min="9996" max="9996" width="12.21875" style="11" bestFit="1" customWidth="1"/>
    <col min="9997" max="10247" width="9.109375" style="11"/>
    <col min="10248" max="10249" width="9.88671875" style="11" bestFit="1" customWidth="1"/>
    <col min="10250" max="10250" width="12" style="11" bestFit="1" customWidth="1"/>
    <col min="10251" max="10251" width="10.21875" style="11" bestFit="1" customWidth="1"/>
    <col min="10252" max="10252" width="12.21875" style="11" bestFit="1" customWidth="1"/>
    <col min="10253" max="10503" width="9.109375" style="11"/>
    <col min="10504" max="10505" width="9.88671875" style="11" bestFit="1" customWidth="1"/>
    <col min="10506" max="10506" width="12" style="11" bestFit="1" customWidth="1"/>
    <col min="10507" max="10507" width="10.21875" style="11" bestFit="1" customWidth="1"/>
    <col min="10508" max="10508" width="12.21875" style="11" bestFit="1" customWidth="1"/>
    <col min="10509" max="10759" width="9.109375" style="11"/>
    <col min="10760" max="10761" width="9.88671875" style="11" bestFit="1" customWidth="1"/>
    <col min="10762" max="10762" width="12" style="11" bestFit="1" customWidth="1"/>
    <col min="10763" max="10763" width="10.21875" style="11" bestFit="1" customWidth="1"/>
    <col min="10764" max="10764" width="12.21875" style="11" bestFit="1" customWidth="1"/>
    <col min="10765" max="11015" width="9.109375" style="11"/>
    <col min="11016" max="11017" width="9.88671875" style="11" bestFit="1" customWidth="1"/>
    <col min="11018" max="11018" width="12" style="11" bestFit="1" customWidth="1"/>
    <col min="11019" max="11019" width="10.21875" style="11" bestFit="1" customWidth="1"/>
    <col min="11020" max="11020" width="12.21875" style="11" bestFit="1" customWidth="1"/>
    <col min="11021" max="11271" width="9.109375" style="11"/>
    <col min="11272" max="11273" width="9.88671875" style="11" bestFit="1" customWidth="1"/>
    <col min="11274" max="11274" width="12" style="11" bestFit="1" customWidth="1"/>
    <col min="11275" max="11275" width="10.21875" style="11" bestFit="1" customWidth="1"/>
    <col min="11276" max="11276" width="12.21875" style="11" bestFit="1" customWidth="1"/>
    <col min="11277" max="11527" width="9.109375" style="11"/>
    <col min="11528" max="11529" width="9.88671875" style="11" bestFit="1" customWidth="1"/>
    <col min="11530" max="11530" width="12" style="11" bestFit="1" customWidth="1"/>
    <col min="11531" max="11531" width="10.21875" style="11" bestFit="1" customWidth="1"/>
    <col min="11532" max="11532" width="12.21875" style="11" bestFit="1" customWidth="1"/>
    <col min="11533" max="11783" width="9.109375" style="11"/>
    <col min="11784" max="11785" width="9.88671875" style="11" bestFit="1" customWidth="1"/>
    <col min="11786" max="11786" width="12" style="11" bestFit="1" customWidth="1"/>
    <col min="11787" max="11787" width="10.21875" style="11" bestFit="1" customWidth="1"/>
    <col min="11788" max="11788" width="12.21875" style="11" bestFit="1" customWidth="1"/>
    <col min="11789" max="12039" width="9.109375" style="11"/>
    <col min="12040" max="12041" width="9.88671875" style="11" bestFit="1" customWidth="1"/>
    <col min="12042" max="12042" width="12" style="11" bestFit="1" customWidth="1"/>
    <col min="12043" max="12043" width="10.21875" style="11" bestFit="1" customWidth="1"/>
    <col min="12044" max="12044" width="12.21875" style="11" bestFit="1" customWidth="1"/>
    <col min="12045" max="12295" width="9.109375" style="11"/>
    <col min="12296" max="12297" width="9.88671875" style="11" bestFit="1" customWidth="1"/>
    <col min="12298" max="12298" width="12" style="11" bestFit="1" customWidth="1"/>
    <col min="12299" max="12299" width="10.21875" style="11" bestFit="1" customWidth="1"/>
    <col min="12300" max="12300" width="12.21875" style="11" bestFit="1" customWidth="1"/>
    <col min="12301" max="12551" width="9.109375" style="11"/>
    <col min="12552" max="12553" width="9.88671875" style="11" bestFit="1" customWidth="1"/>
    <col min="12554" max="12554" width="12" style="11" bestFit="1" customWidth="1"/>
    <col min="12555" max="12555" width="10.21875" style="11" bestFit="1" customWidth="1"/>
    <col min="12556" max="12556" width="12.21875" style="11" bestFit="1" customWidth="1"/>
    <col min="12557" max="12807" width="9.109375" style="11"/>
    <col min="12808" max="12809" width="9.88671875" style="11" bestFit="1" customWidth="1"/>
    <col min="12810" max="12810" width="12" style="11" bestFit="1" customWidth="1"/>
    <col min="12811" max="12811" width="10.21875" style="11" bestFit="1" customWidth="1"/>
    <col min="12812" max="12812" width="12.21875" style="11" bestFit="1" customWidth="1"/>
    <col min="12813" max="13063" width="9.109375" style="11"/>
    <col min="13064" max="13065" width="9.88671875" style="11" bestFit="1" customWidth="1"/>
    <col min="13066" max="13066" width="12" style="11" bestFit="1" customWidth="1"/>
    <col min="13067" max="13067" width="10.21875" style="11" bestFit="1" customWidth="1"/>
    <col min="13068" max="13068" width="12.21875" style="11" bestFit="1" customWidth="1"/>
    <col min="13069" max="13319" width="9.109375" style="11"/>
    <col min="13320" max="13321" width="9.88671875" style="11" bestFit="1" customWidth="1"/>
    <col min="13322" max="13322" width="12" style="11" bestFit="1" customWidth="1"/>
    <col min="13323" max="13323" width="10.21875" style="11" bestFit="1" customWidth="1"/>
    <col min="13324" max="13324" width="12.21875" style="11" bestFit="1" customWidth="1"/>
    <col min="13325" max="13575" width="9.109375" style="11"/>
    <col min="13576" max="13577" width="9.88671875" style="11" bestFit="1" customWidth="1"/>
    <col min="13578" max="13578" width="12" style="11" bestFit="1" customWidth="1"/>
    <col min="13579" max="13579" width="10.21875" style="11" bestFit="1" customWidth="1"/>
    <col min="13580" max="13580" width="12.21875" style="11" bestFit="1" customWidth="1"/>
    <col min="13581" max="13831" width="9.109375" style="11"/>
    <col min="13832" max="13833" width="9.88671875" style="11" bestFit="1" customWidth="1"/>
    <col min="13834" max="13834" width="12" style="11" bestFit="1" customWidth="1"/>
    <col min="13835" max="13835" width="10.21875" style="11" bestFit="1" customWidth="1"/>
    <col min="13836" max="13836" width="12.21875" style="11" bestFit="1" customWidth="1"/>
    <col min="13837" max="14087" width="9.109375" style="11"/>
    <col min="14088" max="14089" width="9.88671875" style="11" bestFit="1" customWidth="1"/>
    <col min="14090" max="14090" width="12" style="11" bestFit="1" customWidth="1"/>
    <col min="14091" max="14091" width="10.21875" style="11" bestFit="1" customWidth="1"/>
    <col min="14092" max="14092" width="12.21875" style="11" bestFit="1" customWidth="1"/>
    <col min="14093" max="14343" width="9.109375" style="11"/>
    <col min="14344" max="14345" width="9.88671875" style="11" bestFit="1" customWidth="1"/>
    <col min="14346" max="14346" width="12" style="11" bestFit="1" customWidth="1"/>
    <col min="14347" max="14347" width="10.21875" style="11" bestFit="1" customWidth="1"/>
    <col min="14348" max="14348" width="12.21875" style="11" bestFit="1" customWidth="1"/>
    <col min="14349" max="14599" width="9.109375" style="11"/>
    <col min="14600" max="14601" width="9.88671875" style="11" bestFit="1" customWidth="1"/>
    <col min="14602" max="14602" width="12" style="11" bestFit="1" customWidth="1"/>
    <col min="14603" max="14603" width="10.21875" style="11" bestFit="1" customWidth="1"/>
    <col min="14604" max="14604" width="12.21875" style="11" bestFit="1" customWidth="1"/>
    <col min="14605" max="14855" width="9.109375" style="11"/>
    <col min="14856" max="14857" width="9.88671875" style="11" bestFit="1" customWidth="1"/>
    <col min="14858" max="14858" width="12" style="11" bestFit="1" customWidth="1"/>
    <col min="14859" max="14859" width="10.21875" style="11" bestFit="1" customWidth="1"/>
    <col min="14860" max="14860" width="12.21875" style="11" bestFit="1" customWidth="1"/>
    <col min="14861" max="15111" width="9.109375" style="11"/>
    <col min="15112" max="15113" width="9.88671875" style="11" bestFit="1" customWidth="1"/>
    <col min="15114" max="15114" width="12" style="11" bestFit="1" customWidth="1"/>
    <col min="15115" max="15115" width="10.21875" style="11" bestFit="1" customWidth="1"/>
    <col min="15116" max="15116" width="12.21875" style="11" bestFit="1" customWidth="1"/>
    <col min="15117" max="15367" width="9.109375" style="11"/>
    <col min="15368" max="15369" width="9.88671875" style="11" bestFit="1" customWidth="1"/>
    <col min="15370" max="15370" width="12" style="11" bestFit="1" customWidth="1"/>
    <col min="15371" max="15371" width="10.21875" style="11" bestFit="1" customWidth="1"/>
    <col min="15372" max="15372" width="12.21875" style="11" bestFit="1" customWidth="1"/>
    <col min="15373" max="15623" width="9.109375" style="11"/>
    <col min="15624" max="15625" width="9.88671875" style="11" bestFit="1" customWidth="1"/>
    <col min="15626" max="15626" width="12" style="11" bestFit="1" customWidth="1"/>
    <col min="15627" max="15627" width="10.21875" style="11" bestFit="1" customWidth="1"/>
    <col min="15628" max="15628" width="12.21875" style="11" bestFit="1" customWidth="1"/>
    <col min="15629" max="15879" width="9.109375" style="11"/>
    <col min="15880" max="15881" width="9.88671875" style="11" bestFit="1" customWidth="1"/>
    <col min="15882" max="15882" width="12" style="11" bestFit="1" customWidth="1"/>
    <col min="15883" max="15883" width="10.21875" style="11" bestFit="1" customWidth="1"/>
    <col min="15884" max="15884" width="12.21875" style="11" bestFit="1" customWidth="1"/>
    <col min="15885" max="16135" width="9.109375" style="11"/>
    <col min="16136" max="16137" width="9.88671875" style="11" bestFit="1" customWidth="1"/>
    <col min="16138" max="16138" width="12" style="11" bestFit="1" customWidth="1"/>
    <col min="16139" max="16139" width="10.21875" style="11" bestFit="1" customWidth="1"/>
    <col min="16140" max="16140" width="12.21875" style="11" bestFit="1" customWidth="1"/>
    <col min="16141" max="16384" width="9.109375" style="11"/>
  </cols>
  <sheetData>
    <row r="1" spans="1:9" ht="12.75" customHeight="1" x14ac:dyDescent="0.25">
      <c r="A1" s="363" t="s">
        <v>289</v>
      </c>
      <c r="B1" s="391"/>
      <c r="C1" s="391"/>
      <c r="D1" s="391"/>
      <c r="E1" s="391"/>
      <c r="F1" s="391"/>
      <c r="G1" s="391"/>
      <c r="H1" s="391"/>
      <c r="I1" s="391"/>
    </row>
    <row r="2" spans="1:9" ht="12.75" customHeight="1" x14ac:dyDescent="0.25">
      <c r="A2" s="362" t="s">
        <v>290</v>
      </c>
      <c r="B2" s="318"/>
      <c r="C2" s="318"/>
      <c r="D2" s="318"/>
      <c r="E2" s="318"/>
      <c r="F2" s="318"/>
      <c r="G2" s="318"/>
      <c r="H2" s="318"/>
      <c r="I2" s="318"/>
    </row>
    <row r="3" spans="1:9" x14ac:dyDescent="0.25">
      <c r="A3" s="392" t="s">
        <v>291</v>
      </c>
      <c r="B3" s="400"/>
      <c r="C3" s="400"/>
      <c r="D3" s="400"/>
      <c r="E3" s="400"/>
      <c r="F3" s="400"/>
      <c r="G3" s="400"/>
      <c r="H3" s="400"/>
      <c r="I3" s="400"/>
    </row>
    <row r="4" spans="1:9" x14ac:dyDescent="0.25">
      <c r="A4" s="410" t="s">
        <v>292</v>
      </c>
      <c r="B4" s="325"/>
      <c r="C4" s="325"/>
      <c r="D4" s="325"/>
      <c r="E4" s="325"/>
      <c r="F4" s="325"/>
      <c r="G4" s="325"/>
      <c r="H4" s="325"/>
      <c r="I4" s="326"/>
    </row>
    <row r="5" spans="1:9" ht="22.8" thickBot="1" x14ac:dyDescent="0.3">
      <c r="A5" s="394" t="s">
        <v>293</v>
      </c>
      <c r="B5" s="395"/>
      <c r="C5" s="395"/>
      <c r="D5" s="395"/>
      <c r="E5" s="395"/>
      <c r="F5" s="396"/>
      <c r="G5" s="12" t="s">
        <v>294</v>
      </c>
      <c r="H5" s="46" t="s">
        <v>295</v>
      </c>
      <c r="I5" s="46" t="s">
        <v>296</v>
      </c>
    </row>
    <row r="6" spans="1:9" x14ac:dyDescent="0.25">
      <c r="A6" s="397">
        <v>1</v>
      </c>
      <c r="B6" s="398"/>
      <c r="C6" s="398"/>
      <c r="D6" s="398"/>
      <c r="E6" s="398"/>
      <c r="F6" s="399"/>
      <c r="G6" s="14">
        <v>2</v>
      </c>
      <c r="H6" s="20" t="s">
        <v>297</v>
      </c>
      <c r="I6" s="20" t="s">
        <v>298</v>
      </c>
    </row>
    <row r="7" spans="1:9" x14ac:dyDescent="0.25">
      <c r="A7" s="370" t="s">
        <v>299</v>
      </c>
      <c r="B7" s="407"/>
      <c r="C7" s="407"/>
      <c r="D7" s="407"/>
      <c r="E7" s="407"/>
      <c r="F7" s="407"/>
      <c r="G7" s="407"/>
      <c r="H7" s="407"/>
      <c r="I7" s="408"/>
    </row>
    <row r="8" spans="1:9" x14ac:dyDescent="0.25">
      <c r="A8" s="409" t="s">
        <v>300</v>
      </c>
      <c r="B8" s="409"/>
      <c r="C8" s="409"/>
      <c r="D8" s="409"/>
      <c r="E8" s="409"/>
      <c r="F8" s="409"/>
      <c r="G8" s="15">
        <v>1</v>
      </c>
      <c r="H8" s="51"/>
      <c r="I8" s="51"/>
    </row>
    <row r="9" spans="1:9" x14ac:dyDescent="0.25">
      <c r="A9" s="348" t="s">
        <v>301</v>
      </c>
      <c r="B9" s="348"/>
      <c r="C9" s="348"/>
      <c r="D9" s="348"/>
      <c r="E9" s="348"/>
      <c r="F9" s="348"/>
      <c r="G9" s="16">
        <v>2</v>
      </c>
      <c r="H9" s="52"/>
      <c r="I9" s="52"/>
    </row>
    <row r="10" spans="1:9" x14ac:dyDescent="0.25">
      <c r="A10" s="348" t="s">
        <v>302</v>
      </c>
      <c r="B10" s="348"/>
      <c r="C10" s="348"/>
      <c r="D10" s="348"/>
      <c r="E10" s="348"/>
      <c r="F10" s="348"/>
      <c r="G10" s="16">
        <v>3</v>
      </c>
      <c r="H10" s="52"/>
      <c r="I10" s="52"/>
    </row>
    <row r="11" spans="1:9" x14ac:dyDescent="0.25">
      <c r="A11" s="348" t="s">
        <v>303</v>
      </c>
      <c r="B11" s="348"/>
      <c r="C11" s="348"/>
      <c r="D11" s="348"/>
      <c r="E11" s="348"/>
      <c r="F11" s="348"/>
      <c r="G11" s="16">
        <v>4</v>
      </c>
      <c r="H11" s="52"/>
      <c r="I11" s="52"/>
    </row>
    <row r="12" spans="1:9" x14ac:dyDescent="0.25">
      <c r="A12" s="348" t="s">
        <v>447</v>
      </c>
      <c r="B12" s="348"/>
      <c r="C12" s="348"/>
      <c r="D12" s="348"/>
      <c r="E12" s="348"/>
      <c r="F12" s="348"/>
      <c r="G12" s="16">
        <v>5</v>
      </c>
      <c r="H12" s="52"/>
      <c r="I12" s="52"/>
    </row>
    <row r="13" spans="1:9" x14ac:dyDescent="0.25">
      <c r="A13" s="347" t="s">
        <v>448</v>
      </c>
      <c r="B13" s="347"/>
      <c r="C13" s="347"/>
      <c r="D13" s="347"/>
      <c r="E13" s="347"/>
      <c r="F13" s="347"/>
      <c r="G13" s="17">
        <v>6</v>
      </c>
      <c r="H13" s="53">
        <f>SUM(H8:H12)</f>
        <v>0</v>
      </c>
      <c r="I13" s="53">
        <f>SUM(I8:I12)</f>
        <v>0</v>
      </c>
    </row>
    <row r="14" spans="1:9" x14ac:dyDescent="0.25">
      <c r="A14" s="348" t="s">
        <v>449</v>
      </c>
      <c r="B14" s="348"/>
      <c r="C14" s="348"/>
      <c r="D14" s="348"/>
      <c r="E14" s="348"/>
      <c r="F14" s="348"/>
      <c r="G14" s="16">
        <v>7</v>
      </c>
      <c r="H14" s="52"/>
      <c r="I14" s="52"/>
    </row>
    <row r="15" spans="1:9" x14ac:dyDescent="0.25">
      <c r="A15" s="348" t="s">
        <v>450</v>
      </c>
      <c r="B15" s="348"/>
      <c r="C15" s="348"/>
      <c r="D15" s="348"/>
      <c r="E15" s="348"/>
      <c r="F15" s="348"/>
      <c r="G15" s="16">
        <v>8</v>
      </c>
      <c r="H15" s="52"/>
      <c r="I15" s="52"/>
    </row>
    <row r="16" spans="1:9" x14ac:dyDescent="0.25">
      <c r="A16" s="348" t="s">
        <v>452</v>
      </c>
      <c r="B16" s="348"/>
      <c r="C16" s="348"/>
      <c r="D16" s="348"/>
      <c r="E16" s="348"/>
      <c r="F16" s="348"/>
      <c r="G16" s="16">
        <v>9</v>
      </c>
      <c r="H16" s="52"/>
      <c r="I16" s="52"/>
    </row>
    <row r="17" spans="1:9" x14ac:dyDescent="0.25">
      <c r="A17" s="348" t="s">
        <v>453</v>
      </c>
      <c r="B17" s="348"/>
      <c r="C17" s="348"/>
      <c r="D17" s="348"/>
      <c r="E17" s="348"/>
      <c r="F17" s="348"/>
      <c r="G17" s="16">
        <v>10</v>
      </c>
      <c r="H17" s="52"/>
      <c r="I17" s="52"/>
    </row>
    <row r="18" spans="1:9" x14ac:dyDescent="0.25">
      <c r="A18" s="348" t="s">
        <v>454</v>
      </c>
      <c r="B18" s="348"/>
      <c r="C18" s="348"/>
      <c r="D18" s="348"/>
      <c r="E18" s="348"/>
      <c r="F18" s="348"/>
      <c r="G18" s="16">
        <v>11</v>
      </c>
      <c r="H18" s="52"/>
      <c r="I18" s="52"/>
    </row>
    <row r="19" spans="1:9" x14ac:dyDescent="0.25">
      <c r="A19" s="348" t="s">
        <v>455</v>
      </c>
      <c r="B19" s="348"/>
      <c r="C19" s="348"/>
      <c r="D19" s="348"/>
      <c r="E19" s="348"/>
      <c r="F19" s="348"/>
      <c r="G19" s="16">
        <v>12</v>
      </c>
      <c r="H19" s="52"/>
      <c r="I19" s="52"/>
    </row>
    <row r="20" spans="1:9" ht="25.95" customHeight="1" x14ac:dyDescent="0.25">
      <c r="A20" s="405" t="s">
        <v>456</v>
      </c>
      <c r="B20" s="406"/>
      <c r="C20" s="406"/>
      <c r="D20" s="406"/>
      <c r="E20" s="406"/>
      <c r="F20" s="406"/>
      <c r="G20" s="18">
        <v>13</v>
      </c>
      <c r="H20" s="54">
        <f>H13+H14+H15+H16+H17+H18+H19</f>
        <v>0</v>
      </c>
      <c r="I20" s="54">
        <f>I13+I14+I15+I16+I17+I18+I19</f>
        <v>0</v>
      </c>
    </row>
    <row r="21" spans="1:9" ht="25.95" customHeight="1" x14ac:dyDescent="0.25">
      <c r="A21" s="405" t="s">
        <v>457</v>
      </c>
      <c r="B21" s="406"/>
      <c r="C21" s="406"/>
      <c r="D21" s="406"/>
      <c r="E21" s="406"/>
      <c r="F21" s="406"/>
      <c r="G21" s="18">
        <v>14</v>
      </c>
      <c r="H21" s="54">
        <f>H13+H20</f>
        <v>0</v>
      </c>
      <c r="I21" s="54">
        <f>I13+I20</f>
        <v>0</v>
      </c>
    </row>
    <row r="22" spans="1:9" x14ac:dyDescent="0.25">
      <c r="A22" s="370" t="s">
        <v>304</v>
      </c>
      <c r="B22" s="407"/>
      <c r="C22" s="407"/>
      <c r="D22" s="407"/>
      <c r="E22" s="407"/>
      <c r="F22" s="407"/>
      <c r="G22" s="407"/>
      <c r="H22" s="407"/>
      <c r="I22" s="408"/>
    </row>
    <row r="23" spans="1:9" ht="26.55" customHeight="1" x14ac:dyDescent="0.25">
      <c r="A23" s="409" t="s">
        <v>451</v>
      </c>
      <c r="B23" s="409"/>
      <c r="C23" s="409"/>
      <c r="D23" s="409"/>
      <c r="E23" s="409"/>
      <c r="F23" s="409"/>
      <c r="G23" s="15">
        <v>15</v>
      </c>
      <c r="H23" s="51"/>
      <c r="I23" s="51"/>
    </row>
    <row r="24" spans="1:9" x14ac:dyDescent="0.25">
      <c r="A24" s="348" t="s">
        <v>305</v>
      </c>
      <c r="B24" s="348"/>
      <c r="C24" s="348"/>
      <c r="D24" s="348"/>
      <c r="E24" s="348"/>
      <c r="F24" s="348"/>
      <c r="G24" s="15">
        <v>16</v>
      </c>
      <c r="H24" s="52"/>
      <c r="I24" s="52"/>
    </row>
    <row r="25" spans="1:9" x14ac:dyDescent="0.25">
      <c r="A25" s="348" t="s">
        <v>306</v>
      </c>
      <c r="B25" s="348"/>
      <c r="C25" s="348"/>
      <c r="D25" s="348"/>
      <c r="E25" s="348"/>
      <c r="F25" s="348"/>
      <c r="G25" s="15">
        <v>17</v>
      </c>
      <c r="H25" s="52"/>
      <c r="I25" s="52"/>
    </row>
    <row r="26" spans="1:9" x14ac:dyDescent="0.25">
      <c r="A26" s="348" t="s">
        <v>307</v>
      </c>
      <c r="B26" s="348"/>
      <c r="C26" s="348"/>
      <c r="D26" s="348"/>
      <c r="E26" s="348"/>
      <c r="F26" s="348"/>
      <c r="G26" s="15">
        <v>18</v>
      </c>
      <c r="H26" s="52"/>
      <c r="I26" s="52"/>
    </row>
    <row r="27" spans="1:9" x14ac:dyDescent="0.25">
      <c r="A27" s="348" t="s">
        <v>308</v>
      </c>
      <c r="B27" s="348"/>
      <c r="C27" s="348"/>
      <c r="D27" s="348"/>
      <c r="E27" s="348"/>
      <c r="F27" s="348"/>
      <c r="G27" s="15">
        <v>19</v>
      </c>
      <c r="H27" s="52"/>
      <c r="I27" s="52"/>
    </row>
    <row r="28" spans="1:9" x14ac:dyDescent="0.25">
      <c r="A28" s="348" t="s">
        <v>309</v>
      </c>
      <c r="B28" s="348"/>
      <c r="C28" s="348"/>
      <c r="D28" s="348"/>
      <c r="E28" s="348"/>
      <c r="F28" s="348"/>
      <c r="G28" s="15">
        <v>20</v>
      </c>
      <c r="H28" s="52"/>
      <c r="I28" s="52"/>
    </row>
    <row r="29" spans="1:9" ht="25.2" customHeight="1" x14ac:dyDescent="0.25">
      <c r="A29" s="347" t="s">
        <v>458</v>
      </c>
      <c r="B29" s="347"/>
      <c r="C29" s="347"/>
      <c r="D29" s="347"/>
      <c r="E29" s="347"/>
      <c r="F29" s="347"/>
      <c r="G29" s="17">
        <v>21</v>
      </c>
      <c r="H29" s="53">
        <f>SUM(H23:H28)</f>
        <v>0</v>
      </c>
      <c r="I29" s="53">
        <f>SUM(I23:I28)</f>
        <v>0</v>
      </c>
    </row>
    <row r="30" spans="1:9" ht="21.15" customHeight="1" x14ac:dyDescent="0.25">
      <c r="A30" s="348" t="s">
        <v>310</v>
      </c>
      <c r="B30" s="348"/>
      <c r="C30" s="348"/>
      <c r="D30" s="348"/>
      <c r="E30" s="348"/>
      <c r="F30" s="348"/>
      <c r="G30" s="16">
        <v>22</v>
      </c>
      <c r="H30" s="52"/>
      <c r="I30" s="52"/>
    </row>
    <row r="31" spans="1:9" x14ac:dyDescent="0.25">
      <c r="A31" s="348" t="s">
        <v>311</v>
      </c>
      <c r="B31" s="348"/>
      <c r="C31" s="348"/>
      <c r="D31" s="348"/>
      <c r="E31" s="348"/>
      <c r="F31" s="348"/>
      <c r="G31" s="16">
        <v>23</v>
      </c>
      <c r="H31" s="52"/>
      <c r="I31" s="52"/>
    </row>
    <row r="32" spans="1:9" x14ac:dyDescent="0.25">
      <c r="A32" s="348" t="s">
        <v>312</v>
      </c>
      <c r="B32" s="348"/>
      <c r="C32" s="348"/>
      <c r="D32" s="348"/>
      <c r="E32" s="348"/>
      <c r="F32" s="348"/>
      <c r="G32" s="16">
        <v>24</v>
      </c>
      <c r="H32" s="52"/>
      <c r="I32" s="52"/>
    </row>
    <row r="33" spans="1:9" x14ac:dyDescent="0.25">
      <c r="A33" s="348" t="s">
        <v>313</v>
      </c>
      <c r="B33" s="348"/>
      <c r="C33" s="348"/>
      <c r="D33" s="348"/>
      <c r="E33" s="348"/>
      <c r="F33" s="348"/>
      <c r="G33" s="16">
        <v>25</v>
      </c>
      <c r="H33" s="52"/>
      <c r="I33" s="52"/>
    </row>
    <row r="34" spans="1:9" x14ac:dyDescent="0.25">
      <c r="A34" s="348" t="s">
        <v>314</v>
      </c>
      <c r="B34" s="348"/>
      <c r="C34" s="348"/>
      <c r="D34" s="348"/>
      <c r="E34" s="348"/>
      <c r="F34" s="348"/>
      <c r="G34" s="16">
        <v>26</v>
      </c>
      <c r="H34" s="52"/>
      <c r="I34" s="52"/>
    </row>
    <row r="35" spans="1:9" ht="28.95" customHeight="1" x14ac:dyDescent="0.25">
      <c r="A35" s="347" t="s">
        <v>459</v>
      </c>
      <c r="B35" s="347"/>
      <c r="C35" s="347"/>
      <c r="D35" s="347"/>
      <c r="E35" s="347"/>
      <c r="F35" s="347"/>
      <c r="G35" s="17">
        <v>27</v>
      </c>
      <c r="H35" s="53">
        <f>SUM(H30:H34)</f>
        <v>0</v>
      </c>
      <c r="I35" s="53">
        <f>SUM(I30:I34)</f>
        <v>0</v>
      </c>
    </row>
    <row r="36" spans="1:9" ht="26.55" customHeight="1" x14ac:dyDescent="0.25">
      <c r="A36" s="405" t="s">
        <v>460</v>
      </c>
      <c r="B36" s="406"/>
      <c r="C36" s="406"/>
      <c r="D36" s="406"/>
      <c r="E36" s="406"/>
      <c r="F36" s="406"/>
      <c r="G36" s="18">
        <v>28</v>
      </c>
      <c r="H36" s="54">
        <f>H29+H35</f>
        <v>0</v>
      </c>
      <c r="I36" s="54">
        <f>I29+I35</f>
        <v>0</v>
      </c>
    </row>
    <row r="37" spans="1:9" x14ac:dyDescent="0.25">
      <c r="A37" s="370" t="s">
        <v>315</v>
      </c>
      <c r="B37" s="407"/>
      <c r="C37" s="407"/>
      <c r="D37" s="407"/>
      <c r="E37" s="407"/>
      <c r="F37" s="407"/>
      <c r="G37" s="407">
        <v>0</v>
      </c>
      <c r="H37" s="407"/>
      <c r="I37" s="408"/>
    </row>
    <row r="38" spans="1:9" x14ac:dyDescent="0.25">
      <c r="A38" s="411" t="s">
        <v>316</v>
      </c>
      <c r="B38" s="411"/>
      <c r="C38" s="411"/>
      <c r="D38" s="411"/>
      <c r="E38" s="411"/>
      <c r="F38" s="411"/>
      <c r="G38" s="15">
        <v>29</v>
      </c>
      <c r="H38" s="51"/>
      <c r="I38" s="51"/>
    </row>
    <row r="39" spans="1:9" ht="21.6" customHeight="1" x14ac:dyDescent="0.25">
      <c r="A39" s="290" t="s">
        <v>317</v>
      </c>
      <c r="B39" s="290"/>
      <c r="C39" s="290"/>
      <c r="D39" s="290"/>
      <c r="E39" s="290"/>
      <c r="F39" s="290"/>
      <c r="G39" s="15">
        <v>30</v>
      </c>
      <c r="H39" s="52"/>
      <c r="I39" s="52"/>
    </row>
    <row r="40" spans="1:9" x14ac:dyDescent="0.25">
      <c r="A40" s="290" t="s">
        <v>318</v>
      </c>
      <c r="B40" s="290"/>
      <c r="C40" s="290"/>
      <c r="D40" s="290"/>
      <c r="E40" s="290"/>
      <c r="F40" s="290"/>
      <c r="G40" s="15">
        <v>31</v>
      </c>
      <c r="H40" s="52"/>
      <c r="I40" s="52"/>
    </row>
    <row r="41" spans="1:9" x14ac:dyDescent="0.25">
      <c r="A41" s="290" t="s">
        <v>319</v>
      </c>
      <c r="B41" s="290"/>
      <c r="C41" s="290"/>
      <c r="D41" s="290"/>
      <c r="E41" s="290"/>
      <c r="F41" s="290"/>
      <c r="G41" s="15">
        <v>32</v>
      </c>
      <c r="H41" s="52"/>
      <c r="I41" s="52"/>
    </row>
    <row r="42" spans="1:9" ht="26.55" customHeight="1" x14ac:dyDescent="0.25">
      <c r="A42" s="347" t="s">
        <v>461</v>
      </c>
      <c r="B42" s="347"/>
      <c r="C42" s="347"/>
      <c r="D42" s="347"/>
      <c r="E42" s="347"/>
      <c r="F42" s="347"/>
      <c r="G42" s="17">
        <v>33</v>
      </c>
      <c r="H42" s="53">
        <f>H41+H40+H39+H38</f>
        <v>0</v>
      </c>
      <c r="I42" s="53">
        <f>I41+I40+I39+I38</f>
        <v>0</v>
      </c>
    </row>
    <row r="43" spans="1:9" ht="22.95" customHeight="1" x14ac:dyDescent="0.25">
      <c r="A43" s="290" t="s">
        <v>320</v>
      </c>
      <c r="B43" s="290"/>
      <c r="C43" s="290"/>
      <c r="D43" s="290"/>
      <c r="E43" s="290"/>
      <c r="F43" s="290"/>
      <c r="G43" s="16">
        <v>34</v>
      </c>
      <c r="H43" s="52"/>
      <c r="I43" s="52"/>
    </row>
    <row r="44" spans="1:9" x14ac:dyDescent="0.25">
      <c r="A44" s="290" t="s">
        <v>321</v>
      </c>
      <c r="B44" s="290"/>
      <c r="C44" s="290"/>
      <c r="D44" s="290"/>
      <c r="E44" s="290"/>
      <c r="F44" s="290"/>
      <c r="G44" s="16">
        <v>35</v>
      </c>
      <c r="H44" s="52"/>
      <c r="I44" s="52"/>
    </row>
    <row r="45" spans="1:9" x14ac:dyDescent="0.25">
      <c r="A45" s="290" t="s">
        <v>322</v>
      </c>
      <c r="B45" s="290"/>
      <c r="C45" s="290"/>
      <c r="D45" s="290"/>
      <c r="E45" s="290"/>
      <c r="F45" s="290"/>
      <c r="G45" s="16">
        <v>36</v>
      </c>
      <c r="H45" s="52"/>
      <c r="I45" s="52"/>
    </row>
    <row r="46" spans="1:9" ht="25.2" customHeight="1" x14ac:dyDescent="0.25">
      <c r="A46" s="290" t="s">
        <v>323</v>
      </c>
      <c r="B46" s="290"/>
      <c r="C46" s="290"/>
      <c r="D46" s="290"/>
      <c r="E46" s="290"/>
      <c r="F46" s="290"/>
      <c r="G46" s="16">
        <v>37</v>
      </c>
      <c r="H46" s="52"/>
      <c r="I46" s="52"/>
    </row>
    <row r="47" spans="1:9" x14ac:dyDescent="0.25">
      <c r="A47" s="290" t="s">
        <v>324</v>
      </c>
      <c r="B47" s="290"/>
      <c r="C47" s="290"/>
      <c r="D47" s="290"/>
      <c r="E47" s="290"/>
      <c r="F47" s="290"/>
      <c r="G47" s="16">
        <v>38</v>
      </c>
      <c r="H47" s="52"/>
      <c r="I47" s="52"/>
    </row>
    <row r="48" spans="1:9" ht="25.2" customHeight="1" x14ac:dyDescent="0.25">
      <c r="A48" s="347" t="s">
        <v>462</v>
      </c>
      <c r="B48" s="347"/>
      <c r="C48" s="347"/>
      <c r="D48" s="347"/>
      <c r="E48" s="347"/>
      <c r="F48" s="347"/>
      <c r="G48" s="17">
        <v>39</v>
      </c>
      <c r="H48" s="53">
        <f>H47+H46+H45+H44+H43</f>
        <v>0</v>
      </c>
      <c r="I48" s="53">
        <f>I47+I46+I45+I44+I43</f>
        <v>0</v>
      </c>
    </row>
    <row r="49" spans="1:9" ht="28.2" customHeight="1" x14ac:dyDescent="0.25">
      <c r="A49" s="338" t="s">
        <v>463</v>
      </c>
      <c r="B49" s="339"/>
      <c r="C49" s="339"/>
      <c r="D49" s="339"/>
      <c r="E49" s="339"/>
      <c r="F49" s="339"/>
      <c r="G49" s="17">
        <v>40</v>
      </c>
      <c r="H49" s="53">
        <f>H48+H42</f>
        <v>0</v>
      </c>
      <c r="I49" s="53">
        <f>I48+I42</f>
        <v>0</v>
      </c>
    </row>
    <row r="50" spans="1:9" x14ac:dyDescent="0.25">
      <c r="A50" s="348" t="s">
        <v>325</v>
      </c>
      <c r="B50" s="348"/>
      <c r="C50" s="348"/>
      <c r="D50" s="348"/>
      <c r="E50" s="348"/>
      <c r="F50" s="348"/>
      <c r="G50" s="16">
        <v>41</v>
      </c>
      <c r="H50" s="52"/>
      <c r="I50" s="52"/>
    </row>
    <row r="51" spans="1:9" ht="24.6" customHeight="1" x14ac:dyDescent="0.25">
      <c r="A51" s="338" t="s">
        <v>464</v>
      </c>
      <c r="B51" s="339"/>
      <c r="C51" s="339"/>
      <c r="D51" s="339"/>
      <c r="E51" s="339"/>
      <c r="F51" s="339"/>
      <c r="G51" s="17">
        <v>42</v>
      </c>
      <c r="H51" s="53">
        <f>H21+H36+H49+H50</f>
        <v>0</v>
      </c>
      <c r="I51" s="53">
        <f>I21+I36+I49+I50</f>
        <v>0</v>
      </c>
    </row>
    <row r="52" spans="1:9" ht="23.4" customHeight="1" x14ac:dyDescent="0.25">
      <c r="A52" s="403" t="s">
        <v>465</v>
      </c>
      <c r="B52" s="404"/>
      <c r="C52" s="404"/>
      <c r="D52" s="404"/>
      <c r="E52" s="404"/>
      <c r="F52" s="404"/>
      <c r="G52" s="16">
        <v>43</v>
      </c>
      <c r="H52" s="52"/>
      <c r="I52" s="52"/>
    </row>
    <row r="53" spans="1:9" ht="28.95" customHeight="1" x14ac:dyDescent="0.25">
      <c r="A53" s="401" t="s">
        <v>466</v>
      </c>
      <c r="B53" s="402"/>
      <c r="C53" s="402"/>
      <c r="D53" s="402"/>
      <c r="E53" s="402"/>
      <c r="F53" s="402"/>
      <c r="G53" s="19">
        <v>44</v>
      </c>
      <c r="H53" s="67">
        <f>H52+H51</f>
        <v>0</v>
      </c>
      <c r="I53" s="67">
        <f>I52+I51</f>
        <v>0</v>
      </c>
    </row>
  </sheetData>
  <sheetProtection algorithmName="SHA-512" hashValue="1YPYm3aciI+KiPDkjW/D/D9NQIxjv5vrw3xa+u25ByJo8WcCS94qRmZd/zPVVGVAl2RQlKZjGtiNO6AX5soJog==" saltValue="s1LDkWhO4GVF8qaB/63aCQ=="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A7" sqref="A7:Y63"/>
    </sheetView>
  </sheetViews>
  <sheetFormatPr defaultRowHeight="13.2" x14ac:dyDescent="0.25"/>
  <cols>
    <col min="1" max="4" width="9.109375" style="2"/>
    <col min="5" max="5" width="10.109375" style="2" bestFit="1" customWidth="1"/>
    <col min="6" max="6" width="9.109375" style="2"/>
    <col min="7" max="7" width="10.88671875" style="2" bestFit="1" customWidth="1"/>
    <col min="8" max="25" width="12.77734375" style="69"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432" t="s">
        <v>326</v>
      </c>
      <c r="B1" s="433"/>
      <c r="C1" s="433"/>
      <c r="D1" s="433"/>
      <c r="E1" s="433"/>
      <c r="F1" s="433"/>
      <c r="G1" s="433"/>
      <c r="H1" s="433"/>
      <c r="I1" s="433"/>
      <c r="J1" s="433"/>
      <c r="K1" s="68"/>
    </row>
    <row r="2" spans="1:25" ht="15.6" x14ac:dyDescent="0.25">
      <c r="A2" s="3"/>
      <c r="B2" s="4"/>
      <c r="C2" s="434" t="s">
        <v>327</v>
      </c>
      <c r="D2" s="434"/>
      <c r="E2" s="5">
        <v>44197</v>
      </c>
      <c r="F2" s="6" t="s">
        <v>328</v>
      </c>
      <c r="G2" s="5">
        <v>44561</v>
      </c>
      <c r="H2" s="70"/>
      <c r="I2" s="70"/>
      <c r="J2" s="70"/>
      <c r="K2" s="71"/>
      <c r="X2" s="72" t="s">
        <v>329</v>
      </c>
    </row>
    <row r="3" spans="1:25" ht="13.65" customHeight="1" thickBot="1" x14ac:dyDescent="0.3">
      <c r="A3" s="435" t="s">
        <v>330</v>
      </c>
      <c r="B3" s="436"/>
      <c r="C3" s="436"/>
      <c r="D3" s="436"/>
      <c r="E3" s="436"/>
      <c r="F3" s="436"/>
      <c r="G3" s="439" t="s">
        <v>331</v>
      </c>
      <c r="H3" s="423" t="s">
        <v>332</v>
      </c>
      <c r="I3" s="423"/>
      <c r="J3" s="423"/>
      <c r="K3" s="423"/>
      <c r="L3" s="423"/>
      <c r="M3" s="423"/>
      <c r="N3" s="423"/>
      <c r="O3" s="423"/>
      <c r="P3" s="423"/>
      <c r="Q3" s="423"/>
      <c r="R3" s="423"/>
      <c r="S3" s="423"/>
      <c r="T3" s="423"/>
      <c r="U3" s="423"/>
      <c r="V3" s="423"/>
      <c r="W3" s="423"/>
      <c r="X3" s="423" t="s">
        <v>333</v>
      </c>
      <c r="Y3" s="425" t="s">
        <v>334</v>
      </c>
    </row>
    <row r="4" spans="1:25" ht="72" thickBot="1" x14ac:dyDescent="0.3">
      <c r="A4" s="437"/>
      <c r="B4" s="438"/>
      <c r="C4" s="438"/>
      <c r="D4" s="438"/>
      <c r="E4" s="438"/>
      <c r="F4" s="438"/>
      <c r="G4" s="440"/>
      <c r="H4" s="73" t="s">
        <v>335</v>
      </c>
      <c r="I4" s="73" t="s">
        <v>336</v>
      </c>
      <c r="J4" s="73" t="s">
        <v>337</v>
      </c>
      <c r="K4" s="73" t="s">
        <v>338</v>
      </c>
      <c r="L4" s="73" t="s">
        <v>339</v>
      </c>
      <c r="M4" s="73" t="s">
        <v>340</v>
      </c>
      <c r="N4" s="73" t="s">
        <v>341</v>
      </c>
      <c r="O4" s="73" t="s">
        <v>342</v>
      </c>
      <c r="P4" s="115" t="s">
        <v>467</v>
      </c>
      <c r="Q4" s="73" t="s">
        <v>343</v>
      </c>
      <c r="R4" s="73" t="s">
        <v>344</v>
      </c>
      <c r="S4" s="115" t="s">
        <v>469</v>
      </c>
      <c r="T4" s="115" t="s">
        <v>471</v>
      </c>
      <c r="U4" s="73" t="s">
        <v>345</v>
      </c>
      <c r="V4" s="73" t="s">
        <v>346</v>
      </c>
      <c r="W4" s="73" t="s">
        <v>347</v>
      </c>
      <c r="X4" s="424"/>
      <c r="Y4" s="426"/>
    </row>
    <row r="5" spans="1:25" ht="20.399999999999999" x14ac:dyDescent="0.25">
      <c r="A5" s="427">
        <v>1</v>
      </c>
      <c r="B5" s="428"/>
      <c r="C5" s="428"/>
      <c r="D5" s="428"/>
      <c r="E5" s="428"/>
      <c r="F5" s="428"/>
      <c r="G5" s="7">
        <v>2</v>
      </c>
      <c r="H5" s="74" t="s">
        <v>348</v>
      </c>
      <c r="I5" s="75" t="s">
        <v>349</v>
      </c>
      <c r="J5" s="74" t="s">
        <v>350</v>
      </c>
      <c r="K5" s="75" t="s">
        <v>351</v>
      </c>
      <c r="L5" s="74" t="s">
        <v>352</v>
      </c>
      <c r="M5" s="75" t="s">
        <v>353</v>
      </c>
      <c r="N5" s="74" t="s">
        <v>354</v>
      </c>
      <c r="O5" s="75" t="s">
        <v>355</v>
      </c>
      <c r="P5" s="74" t="s">
        <v>356</v>
      </c>
      <c r="Q5" s="75" t="s">
        <v>357</v>
      </c>
      <c r="R5" s="74" t="s">
        <v>358</v>
      </c>
      <c r="S5" s="74" t="s">
        <v>468</v>
      </c>
      <c r="T5" s="74" t="s">
        <v>470</v>
      </c>
      <c r="U5" s="74" t="s">
        <v>472</v>
      </c>
      <c r="V5" s="74" t="s">
        <v>473</v>
      </c>
      <c r="W5" s="74" t="s">
        <v>475</v>
      </c>
      <c r="X5" s="74">
        <v>19</v>
      </c>
      <c r="Y5" s="76" t="s">
        <v>474</v>
      </c>
    </row>
    <row r="6" spans="1:25" x14ac:dyDescent="0.25">
      <c r="A6" s="429" t="s">
        <v>359</v>
      </c>
      <c r="B6" s="429"/>
      <c r="C6" s="429"/>
      <c r="D6" s="429"/>
      <c r="E6" s="429"/>
      <c r="F6" s="429"/>
      <c r="G6" s="429"/>
      <c r="H6" s="429"/>
      <c r="I6" s="429"/>
      <c r="J6" s="429"/>
      <c r="K6" s="429"/>
      <c r="L6" s="429"/>
      <c r="M6" s="429"/>
      <c r="N6" s="430"/>
      <c r="O6" s="430"/>
      <c r="P6" s="430"/>
      <c r="Q6" s="430"/>
      <c r="R6" s="430"/>
      <c r="S6" s="430"/>
      <c r="T6" s="430"/>
      <c r="U6" s="430"/>
      <c r="V6" s="430"/>
      <c r="W6" s="430"/>
      <c r="X6" s="430"/>
      <c r="Y6" s="431"/>
    </row>
    <row r="7" spans="1:25" x14ac:dyDescent="0.25">
      <c r="A7" s="421" t="s">
        <v>360</v>
      </c>
      <c r="B7" s="421"/>
      <c r="C7" s="421"/>
      <c r="D7" s="421"/>
      <c r="E7" s="421"/>
      <c r="F7" s="421"/>
      <c r="G7" s="8">
        <v>1</v>
      </c>
      <c r="H7" s="77">
        <v>1672021210</v>
      </c>
      <c r="I7" s="77">
        <v>5710563</v>
      </c>
      <c r="J7" s="77">
        <v>83601061</v>
      </c>
      <c r="K7" s="77">
        <v>136815284</v>
      </c>
      <c r="L7" s="77">
        <v>124418266</v>
      </c>
      <c r="M7" s="77">
        <v>0</v>
      </c>
      <c r="N7" s="77">
        <v>0</v>
      </c>
      <c r="O7" s="77">
        <v>0</v>
      </c>
      <c r="P7" s="77">
        <v>61473</v>
      </c>
      <c r="Q7" s="77">
        <v>0</v>
      </c>
      <c r="R7" s="77">
        <v>0</v>
      </c>
      <c r="S7" s="77">
        <v>0</v>
      </c>
      <c r="T7" s="77">
        <v>0</v>
      </c>
      <c r="U7" s="77">
        <v>539646072</v>
      </c>
      <c r="V7" s="77">
        <v>377006905</v>
      </c>
      <c r="W7" s="78">
        <f>H7+I7+J7+K7-L7+M7+N7+O7+P7+Q7+R7+U7+V7+S7+T7</f>
        <v>2690444302</v>
      </c>
      <c r="X7" s="77">
        <v>0</v>
      </c>
      <c r="Y7" s="78">
        <f>W7+X7</f>
        <v>2690444302</v>
      </c>
    </row>
    <row r="8" spans="1:25" x14ac:dyDescent="0.25">
      <c r="A8" s="414" t="s">
        <v>361</v>
      </c>
      <c r="B8" s="414"/>
      <c r="C8" s="414"/>
      <c r="D8" s="414"/>
      <c r="E8" s="414"/>
      <c r="F8" s="414"/>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v>0</v>
      </c>
      <c r="Y8" s="78">
        <f t="shared" ref="Y8:Y9" si="1">W8+X8</f>
        <v>0</v>
      </c>
    </row>
    <row r="9" spans="1:25" x14ac:dyDescent="0.25">
      <c r="A9" s="414" t="s">
        <v>362</v>
      </c>
      <c r="B9" s="414"/>
      <c r="C9" s="414"/>
      <c r="D9" s="414"/>
      <c r="E9" s="414"/>
      <c r="F9" s="414"/>
      <c r="G9" s="8">
        <v>3</v>
      </c>
      <c r="H9" s="77">
        <v>0</v>
      </c>
      <c r="I9" s="77">
        <v>0</v>
      </c>
      <c r="J9" s="77">
        <v>0</v>
      </c>
      <c r="K9" s="77">
        <v>0</v>
      </c>
      <c r="L9" s="77">
        <v>0</v>
      </c>
      <c r="M9" s="77">
        <v>0</v>
      </c>
      <c r="N9" s="77">
        <v>0</v>
      </c>
      <c r="O9" s="77">
        <v>0</v>
      </c>
      <c r="P9" s="77">
        <v>0</v>
      </c>
      <c r="Q9" s="77">
        <v>0</v>
      </c>
      <c r="R9" s="77">
        <v>0</v>
      </c>
      <c r="S9" s="77">
        <v>0</v>
      </c>
      <c r="T9" s="77">
        <v>0</v>
      </c>
      <c r="U9" s="77">
        <v>0</v>
      </c>
      <c r="V9" s="77">
        <v>0</v>
      </c>
      <c r="W9" s="78">
        <f t="shared" si="0"/>
        <v>0</v>
      </c>
      <c r="X9" s="77">
        <v>0</v>
      </c>
      <c r="Y9" s="78">
        <f t="shared" si="1"/>
        <v>0</v>
      </c>
    </row>
    <row r="10" spans="1:25" ht="22.65" customHeight="1" x14ac:dyDescent="0.25">
      <c r="A10" s="422" t="s">
        <v>363</v>
      </c>
      <c r="B10" s="422"/>
      <c r="C10" s="422"/>
      <c r="D10" s="422"/>
      <c r="E10" s="422"/>
      <c r="F10" s="422"/>
      <c r="G10" s="9">
        <v>4</v>
      </c>
      <c r="H10" s="79">
        <f>H7+H8+H9</f>
        <v>1672021210</v>
      </c>
      <c r="I10" s="79">
        <f t="shared" ref="I10:Y10" si="2">I7+I8+I9</f>
        <v>5710563</v>
      </c>
      <c r="J10" s="79">
        <f t="shared" si="2"/>
        <v>83601061</v>
      </c>
      <c r="K10" s="79">
        <f t="shared" si="2"/>
        <v>136815284</v>
      </c>
      <c r="L10" s="79">
        <f t="shared" si="2"/>
        <v>124418266</v>
      </c>
      <c r="M10" s="79">
        <f t="shared" si="2"/>
        <v>0</v>
      </c>
      <c r="N10" s="79">
        <f t="shared" si="2"/>
        <v>0</v>
      </c>
      <c r="O10" s="79">
        <f t="shared" si="2"/>
        <v>0</v>
      </c>
      <c r="P10" s="79">
        <f t="shared" si="2"/>
        <v>61473</v>
      </c>
      <c r="Q10" s="79">
        <f t="shared" si="2"/>
        <v>0</v>
      </c>
      <c r="R10" s="79">
        <f t="shared" si="2"/>
        <v>0</v>
      </c>
      <c r="S10" s="79">
        <f t="shared" si="2"/>
        <v>0</v>
      </c>
      <c r="T10" s="79">
        <f t="shared" si="2"/>
        <v>0</v>
      </c>
      <c r="U10" s="79">
        <f t="shared" si="2"/>
        <v>539646072</v>
      </c>
      <c r="V10" s="79">
        <f t="shared" si="2"/>
        <v>377006905</v>
      </c>
      <c r="W10" s="79">
        <f t="shared" si="2"/>
        <v>2690444302</v>
      </c>
      <c r="X10" s="79">
        <f t="shared" si="2"/>
        <v>0</v>
      </c>
      <c r="Y10" s="79">
        <f t="shared" si="2"/>
        <v>2690444302</v>
      </c>
    </row>
    <row r="11" spans="1:25" x14ac:dyDescent="0.25">
      <c r="A11" s="414" t="s">
        <v>364</v>
      </c>
      <c r="B11" s="414"/>
      <c r="C11" s="414"/>
      <c r="D11" s="414"/>
      <c r="E11" s="414"/>
      <c r="F11" s="414"/>
      <c r="G11" s="8">
        <v>5</v>
      </c>
      <c r="H11" s="81">
        <v>0</v>
      </c>
      <c r="I11" s="81">
        <v>0</v>
      </c>
      <c r="J11" s="81">
        <v>0</v>
      </c>
      <c r="K11" s="81">
        <v>0</v>
      </c>
      <c r="L11" s="81">
        <v>0</v>
      </c>
      <c r="M11" s="81">
        <v>0</v>
      </c>
      <c r="N11" s="81">
        <v>0</v>
      </c>
      <c r="O11" s="81">
        <v>0</v>
      </c>
      <c r="P11" s="81">
        <v>0</v>
      </c>
      <c r="Q11" s="81">
        <v>0</v>
      </c>
      <c r="R11" s="81">
        <v>0</v>
      </c>
      <c r="S11" s="81"/>
      <c r="T11" s="81"/>
      <c r="U11" s="81">
        <v>0</v>
      </c>
      <c r="V11" s="77">
        <v>-308549679</v>
      </c>
      <c r="W11" s="78">
        <f t="shared" ref="W11:W29" si="3">H11+I11+J11+K11-L11+M11+N11+O11+P11+Q11+R11+U11+V11+S11+T11</f>
        <v>-308549679</v>
      </c>
      <c r="X11" s="77">
        <v>0</v>
      </c>
      <c r="Y11" s="78">
        <f t="shared" ref="Y11:Y29" si="4">W11+X11</f>
        <v>-308549679</v>
      </c>
    </row>
    <row r="12" spans="1:25" x14ac:dyDescent="0.25">
      <c r="A12" s="414" t="s">
        <v>365</v>
      </c>
      <c r="B12" s="414"/>
      <c r="C12" s="414"/>
      <c r="D12" s="414"/>
      <c r="E12" s="414"/>
      <c r="F12" s="414"/>
      <c r="G12" s="8">
        <v>6</v>
      </c>
      <c r="H12" s="81">
        <v>0</v>
      </c>
      <c r="I12" s="81">
        <v>0</v>
      </c>
      <c r="J12" s="81">
        <v>0</v>
      </c>
      <c r="K12" s="81">
        <v>0</v>
      </c>
      <c r="L12" s="81">
        <v>0</v>
      </c>
      <c r="M12" s="81">
        <v>0</v>
      </c>
      <c r="N12" s="77">
        <v>0</v>
      </c>
      <c r="O12" s="81">
        <v>0</v>
      </c>
      <c r="P12" s="81">
        <v>0</v>
      </c>
      <c r="Q12" s="81">
        <v>0</v>
      </c>
      <c r="R12" s="81">
        <v>0</v>
      </c>
      <c r="S12" s="81"/>
      <c r="T12" s="81"/>
      <c r="U12" s="81">
        <v>0</v>
      </c>
      <c r="V12" s="81">
        <v>0</v>
      </c>
      <c r="W12" s="78">
        <f t="shared" si="3"/>
        <v>0</v>
      </c>
      <c r="X12" s="77">
        <v>0</v>
      </c>
      <c r="Y12" s="78">
        <f t="shared" si="4"/>
        <v>0</v>
      </c>
    </row>
    <row r="13" spans="1:25" ht="26.4" customHeight="1" x14ac:dyDescent="0.25">
      <c r="A13" s="414" t="s">
        <v>366</v>
      </c>
      <c r="B13" s="414"/>
      <c r="C13" s="414"/>
      <c r="D13" s="414"/>
      <c r="E13" s="414"/>
      <c r="F13" s="414"/>
      <c r="G13" s="8">
        <v>7</v>
      </c>
      <c r="H13" s="81">
        <v>0</v>
      </c>
      <c r="I13" s="81">
        <v>0</v>
      </c>
      <c r="J13" s="81">
        <v>0</v>
      </c>
      <c r="K13" s="81">
        <v>0</v>
      </c>
      <c r="L13" s="81">
        <v>0</v>
      </c>
      <c r="M13" s="81">
        <v>0</v>
      </c>
      <c r="N13" s="81">
        <v>0</v>
      </c>
      <c r="O13" s="77">
        <v>0</v>
      </c>
      <c r="P13" s="81">
        <v>0</v>
      </c>
      <c r="Q13" s="81">
        <v>0</v>
      </c>
      <c r="R13" s="81">
        <v>0</v>
      </c>
      <c r="S13" s="81"/>
      <c r="T13" s="81"/>
      <c r="U13" s="77">
        <v>0</v>
      </c>
      <c r="V13" s="77">
        <v>0</v>
      </c>
      <c r="W13" s="78">
        <f t="shared" si="3"/>
        <v>0</v>
      </c>
      <c r="X13" s="77">
        <v>0</v>
      </c>
      <c r="Y13" s="78">
        <f t="shared" si="4"/>
        <v>0</v>
      </c>
    </row>
    <row r="14" spans="1:25" ht="29.25" customHeight="1" x14ac:dyDescent="0.25">
      <c r="A14" s="414" t="s">
        <v>476</v>
      </c>
      <c r="B14" s="414"/>
      <c r="C14" s="414"/>
      <c r="D14" s="414"/>
      <c r="E14" s="414"/>
      <c r="F14" s="414"/>
      <c r="G14" s="8">
        <v>8</v>
      </c>
      <c r="H14" s="81">
        <v>0</v>
      </c>
      <c r="I14" s="81">
        <v>0</v>
      </c>
      <c r="J14" s="81">
        <v>0</v>
      </c>
      <c r="K14" s="81">
        <v>0</v>
      </c>
      <c r="L14" s="81">
        <v>0</v>
      </c>
      <c r="M14" s="81">
        <v>0</v>
      </c>
      <c r="N14" s="81">
        <v>0</v>
      </c>
      <c r="O14" s="81">
        <v>0</v>
      </c>
      <c r="P14" s="77">
        <v>-73904</v>
      </c>
      <c r="Q14" s="81">
        <v>0</v>
      </c>
      <c r="R14" s="81">
        <v>0</v>
      </c>
      <c r="S14" s="81"/>
      <c r="T14" s="81"/>
      <c r="U14" s="77">
        <v>0</v>
      </c>
      <c r="V14" s="77">
        <v>0</v>
      </c>
      <c r="W14" s="78">
        <f t="shared" si="3"/>
        <v>-73904</v>
      </c>
      <c r="X14" s="77">
        <v>0</v>
      </c>
      <c r="Y14" s="78">
        <f t="shared" si="4"/>
        <v>-73904</v>
      </c>
    </row>
    <row r="15" spans="1:25" x14ac:dyDescent="0.25">
      <c r="A15" s="414" t="s">
        <v>367</v>
      </c>
      <c r="B15" s="414"/>
      <c r="C15" s="414"/>
      <c r="D15" s="414"/>
      <c r="E15" s="414"/>
      <c r="F15" s="414"/>
      <c r="G15" s="8">
        <v>9</v>
      </c>
      <c r="H15" s="81">
        <v>0</v>
      </c>
      <c r="I15" s="81">
        <v>0</v>
      </c>
      <c r="J15" s="81">
        <v>0</v>
      </c>
      <c r="K15" s="81">
        <v>0</v>
      </c>
      <c r="L15" s="81">
        <v>0</v>
      </c>
      <c r="M15" s="81">
        <v>0</v>
      </c>
      <c r="N15" s="81">
        <v>0</v>
      </c>
      <c r="O15" s="81">
        <v>0</v>
      </c>
      <c r="P15" s="81">
        <v>0</v>
      </c>
      <c r="Q15" s="77">
        <v>0</v>
      </c>
      <c r="R15" s="81">
        <v>0</v>
      </c>
      <c r="S15" s="81"/>
      <c r="T15" s="81"/>
      <c r="U15" s="77">
        <v>0</v>
      </c>
      <c r="V15" s="77">
        <v>0</v>
      </c>
      <c r="W15" s="78">
        <f t="shared" si="3"/>
        <v>0</v>
      </c>
      <c r="X15" s="77">
        <v>0</v>
      </c>
      <c r="Y15" s="78">
        <f t="shared" si="4"/>
        <v>0</v>
      </c>
    </row>
    <row r="16" spans="1:25" ht="28.5" customHeight="1" x14ac:dyDescent="0.25">
      <c r="A16" s="414" t="s">
        <v>368</v>
      </c>
      <c r="B16" s="414"/>
      <c r="C16" s="414"/>
      <c r="D16" s="414"/>
      <c r="E16" s="414"/>
      <c r="F16" s="414"/>
      <c r="G16" s="8">
        <v>10</v>
      </c>
      <c r="H16" s="81">
        <v>0</v>
      </c>
      <c r="I16" s="81">
        <v>0</v>
      </c>
      <c r="J16" s="81">
        <v>0</v>
      </c>
      <c r="K16" s="81">
        <v>0</v>
      </c>
      <c r="L16" s="81">
        <v>0</v>
      </c>
      <c r="M16" s="81">
        <v>0</v>
      </c>
      <c r="N16" s="81">
        <v>0</v>
      </c>
      <c r="O16" s="81">
        <v>0</v>
      </c>
      <c r="P16" s="81">
        <v>0</v>
      </c>
      <c r="Q16" s="81">
        <v>0</v>
      </c>
      <c r="R16" s="77">
        <v>0</v>
      </c>
      <c r="S16" s="77">
        <v>0</v>
      </c>
      <c r="T16" s="77">
        <v>0</v>
      </c>
      <c r="U16" s="77">
        <v>0</v>
      </c>
      <c r="V16" s="77">
        <v>0</v>
      </c>
      <c r="W16" s="78">
        <f t="shared" si="3"/>
        <v>0</v>
      </c>
      <c r="X16" s="77">
        <v>0</v>
      </c>
      <c r="Y16" s="78">
        <f t="shared" si="4"/>
        <v>0</v>
      </c>
    </row>
    <row r="17" spans="1:25" ht="23.25" customHeight="1" x14ac:dyDescent="0.25">
      <c r="A17" s="414" t="s">
        <v>369</v>
      </c>
      <c r="B17" s="414"/>
      <c r="C17" s="414"/>
      <c r="D17" s="414"/>
      <c r="E17" s="414"/>
      <c r="F17" s="414"/>
      <c r="G17" s="8">
        <v>11</v>
      </c>
      <c r="H17" s="81">
        <v>0</v>
      </c>
      <c r="I17" s="81">
        <v>0</v>
      </c>
      <c r="J17" s="81">
        <v>0</v>
      </c>
      <c r="K17" s="81">
        <v>0</v>
      </c>
      <c r="L17" s="81">
        <v>0</v>
      </c>
      <c r="M17" s="81">
        <v>0</v>
      </c>
      <c r="N17" s="77">
        <v>0</v>
      </c>
      <c r="O17" s="77">
        <v>0</v>
      </c>
      <c r="P17" s="77">
        <v>0</v>
      </c>
      <c r="Q17" s="77"/>
      <c r="R17" s="77">
        <v>0</v>
      </c>
      <c r="S17" s="77">
        <v>0</v>
      </c>
      <c r="T17" s="77">
        <v>0</v>
      </c>
      <c r="U17" s="77">
        <v>0</v>
      </c>
      <c r="V17" s="77">
        <v>0</v>
      </c>
      <c r="W17" s="78">
        <f t="shared" si="3"/>
        <v>0</v>
      </c>
      <c r="X17" s="77">
        <v>0</v>
      </c>
      <c r="Y17" s="78">
        <f t="shared" si="4"/>
        <v>0</v>
      </c>
    </row>
    <row r="18" spans="1:25" x14ac:dyDescent="0.25">
      <c r="A18" s="414" t="s">
        <v>370</v>
      </c>
      <c r="B18" s="414"/>
      <c r="C18" s="414"/>
      <c r="D18" s="414"/>
      <c r="E18" s="414"/>
      <c r="F18" s="414"/>
      <c r="G18" s="8">
        <v>12</v>
      </c>
      <c r="H18" s="81">
        <v>0</v>
      </c>
      <c r="I18" s="81">
        <v>0</v>
      </c>
      <c r="J18" s="81">
        <v>0</v>
      </c>
      <c r="K18" s="81">
        <v>0</v>
      </c>
      <c r="L18" s="81">
        <v>0</v>
      </c>
      <c r="M18" s="81">
        <v>0</v>
      </c>
      <c r="N18" s="77">
        <v>0</v>
      </c>
      <c r="O18" s="77">
        <v>0</v>
      </c>
      <c r="P18" s="77">
        <v>0</v>
      </c>
      <c r="Q18" s="77"/>
      <c r="R18" s="77">
        <v>0</v>
      </c>
      <c r="S18" s="77">
        <v>0</v>
      </c>
      <c r="T18" s="77">
        <v>0</v>
      </c>
      <c r="U18" s="77">
        <v>0</v>
      </c>
      <c r="V18" s="77">
        <v>0</v>
      </c>
      <c r="W18" s="78">
        <f t="shared" si="3"/>
        <v>0</v>
      </c>
      <c r="X18" s="77">
        <v>0</v>
      </c>
      <c r="Y18" s="78">
        <f t="shared" si="4"/>
        <v>0</v>
      </c>
    </row>
    <row r="19" spans="1:25" x14ac:dyDescent="0.25">
      <c r="A19" s="414" t="s">
        <v>371</v>
      </c>
      <c r="B19" s="414"/>
      <c r="C19" s="414"/>
      <c r="D19" s="414"/>
      <c r="E19" s="414"/>
      <c r="F19" s="414"/>
      <c r="G19" s="8">
        <v>13</v>
      </c>
      <c r="H19" s="77">
        <v>0</v>
      </c>
      <c r="I19" s="77">
        <v>0</v>
      </c>
      <c r="J19" s="77">
        <v>0</v>
      </c>
      <c r="K19" s="77">
        <v>0</v>
      </c>
      <c r="L19" s="77">
        <v>0</v>
      </c>
      <c r="M19" s="77">
        <v>0</v>
      </c>
      <c r="N19" s="77">
        <v>0</v>
      </c>
      <c r="O19" s="77">
        <v>0</v>
      </c>
      <c r="P19" s="77">
        <v>0</v>
      </c>
      <c r="Q19" s="77"/>
      <c r="R19" s="77">
        <v>0</v>
      </c>
      <c r="S19" s="77">
        <v>0</v>
      </c>
      <c r="T19" s="77">
        <v>0</v>
      </c>
      <c r="U19" s="77">
        <v>0</v>
      </c>
      <c r="V19" s="77">
        <v>0</v>
      </c>
      <c r="W19" s="78">
        <f t="shared" si="3"/>
        <v>0</v>
      </c>
      <c r="X19" s="77">
        <v>0</v>
      </c>
      <c r="Y19" s="78">
        <f t="shared" si="4"/>
        <v>0</v>
      </c>
    </row>
    <row r="20" spans="1:25" x14ac:dyDescent="0.25">
      <c r="A20" s="414" t="s">
        <v>372</v>
      </c>
      <c r="B20" s="414"/>
      <c r="C20" s="414"/>
      <c r="D20" s="414"/>
      <c r="E20" s="414"/>
      <c r="F20" s="414"/>
      <c r="G20" s="8">
        <v>14</v>
      </c>
      <c r="H20" s="81">
        <v>0</v>
      </c>
      <c r="I20" s="81">
        <v>0</v>
      </c>
      <c r="J20" s="81">
        <v>0</v>
      </c>
      <c r="K20" s="81">
        <v>0</v>
      </c>
      <c r="L20" s="81">
        <v>0</v>
      </c>
      <c r="M20" s="81">
        <v>0</v>
      </c>
      <c r="N20" s="77">
        <v>0</v>
      </c>
      <c r="O20" s="77">
        <v>0</v>
      </c>
      <c r="P20" s="77">
        <v>13303</v>
      </c>
      <c r="Q20" s="77"/>
      <c r="R20" s="77">
        <v>0</v>
      </c>
      <c r="S20" s="77">
        <v>0</v>
      </c>
      <c r="T20" s="77">
        <v>0</v>
      </c>
      <c r="U20" s="77">
        <v>0</v>
      </c>
      <c r="V20" s="77">
        <v>0</v>
      </c>
      <c r="W20" s="78">
        <f t="shared" si="3"/>
        <v>13303</v>
      </c>
      <c r="X20" s="77">
        <v>0</v>
      </c>
      <c r="Y20" s="78">
        <f t="shared" si="4"/>
        <v>13303</v>
      </c>
    </row>
    <row r="21" spans="1:25" ht="30.75" customHeight="1" x14ac:dyDescent="0.25">
      <c r="A21" s="414" t="s">
        <v>373</v>
      </c>
      <c r="B21" s="414"/>
      <c r="C21" s="414"/>
      <c r="D21" s="414"/>
      <c r="E21" s="414"/>
      <c r="F21" s="414"/>
      <c r="G21" s="8">
        <v>15</v>
      </c>
      <c r="H21" s="77">
        <v>0</v>
      </c>
      <c r="I21" s="77">
        <v>0</v>
      </c>
      <c r="J21" s="77">
        <v>0</v>
      </c>
      <c r="K21" s="77">
        <v>0</v>
      </c>
      <c r="L21" s="77">
        <v>0</v>
      </c>
      <c r="M21" s="77">
        <v>0</v>
      </c>
      <c r="N21" s="77">
        <v>0</v>
      </c>
      <c r="O21" s="77">
        <v>0</v>
      </c>
      <c r="P21" s="77">
        <v>0</v>
      </c>
      <c r="Q21" s="77"/>
      <c r="R21" s="77">
        <v>0</v>
      </c>
      <c r="S21" s="77">
        <v>0</v>
      </c>
      <c r="T21" s="77">
        <v>0</v>
      </c>
      <c r="U21" s="77">
        <v>0</v>
      </c>
      <c r="V21" s="77">
        <v>0</v>
      </c>
      <c r="W21" s="78">
        <f t="shared" si="3"/>
        <v>0</v>
      </c>
      <c r="X21" s="77">
        <v>0</v>
      </c>
      <c r="Y21" s="78">
        <f t="shared" si="4"/>
        <v>0</v>
      </c>
    </row>
    <row r="22" spans="1:25" ht="28.5" customHeight="1" x14ac:dyDescent="0.25">
      <c r="A22" s="414" t="s">
        <v>477</v>
      </c>
      <c r="B22" s="414"/>
      <c r="C22" s="414"/>
      <c r="D22" s="414"/>
      <c r="E22" s="414"/>
      <c r="F22" s="414"/>
      <c r="G22" s="8">
        <v>16</v>
      </c>
      <c r="H22" s="77">
        <v>0</v>
      </c>
      <c r="I22" s="77">
        <v>0</v>
      </c>
      <c r="J22" s="77">
        <v>0</v>
      </c>
      <c r="K22" s="77">
        <v>0</v>
      </c>
      <c r="L22" s="77">
        <v>0</v>
      </c>
      <c r="M22" s="77">
        <v>0</v>
      </c>
      <c r="N22" s="77">
        <v>0</v>
      </c>
      <c r="O22" s="77">
        <v>0</v>
      </c>
      <c r="P22" s="77">
        <v>0</v>
      </c>
      <c r="Q22" s="77"/>
      <c r="R22" s="77">
        <v>0</v>
      </c>
      <c r="S22" s="77">
        <v>0</v>
      </c>
      <c r="T22" s="77">
        <v>0</v>
      </c>
      <c r="U22" s="77">
        <v>0</v>
      </c>
      <c r="V22" s="77">
        <v>0</v>
      </c>
      <c r="W22" s="78">
        <f t="shared" si="3"/>
        <v>0</v>
      </c>
      <c r="X22" s="77">
        <v>0</v>
      </c>
      <c r="Y22" s="78">
        <f t="shared" si="4"/>
        <v>0</v>
      </c>
    </row>
    <row r="23" spans="1:25" ht="26.4" customHeight="1" x14ac:dyDescent="0.25">
      <c r="A23" s="414" t="s">
        <v>478</v>
      </c>
      <c r="B23" s="414"/>
      <c r="C23" s="414"/>
      <c r="D23" s="414"/>
      <c r="E23" s="414"/>
      <c r="F23" s="414"/>
      <c r="G23" s="8">
        <v>17</v>
      </c>
      <c r="H23" s="77">
        <v>0</v>
      </c>
      <c r="I23" s="77">
        <v>0</v>
      </c>
      <c r="J23" s="77">
        <v>0</v>
      </c>
      <c r="K23" s="77">
        <v>0</v>
      </c>
      <c r="L23" s="77">
        <v>0</v>
      </c>
      <c r="M23" s="77">
        <v>0</v>
      </c>
      <c r="N23" s="77">
        <v>0</v>
      </c>
      <c r="O23" s="77">
        <v>0</v>
      </c>
      <c r="P23" s="77">
        <v>0</v>
      </c>
      <c r="Q23" s="77"/>
      <c r="R23" s="77">
        <v>0</v>
      </c>
      <c r="S23" s="77">
        <v>0</v>
      </c>
      <c r="T23" s="77">
        <v>0</v>
      </c>
      <c r="U23" s="77">
        <v>0</v>
      </c>
      <c r="V23" s="77">
        <v>0</v>
      </c>
      <c r="W23" s="78">
        <f t="shared" si="3"/>
        <v>0</v>
      </c>
      <c r="X23" s="77">
        <v>0</v>
      </c>
      <c r="Y23" s="78">
        <f t="shared" si="4"/>
        <v>0</v>
      </c>
    </row>
    <row r="24" spans="1:25" x14ac:dyDescent="0.25">
      <c r="A24" s="414" t="s">
        <v>374</v>
      </c>
      <c r="B24" s="414"/>
      <c r="C24" s="414"/>
      <c r="D24" s="414"/>
      <c r="E24" s="414"/>
      <c r="F24" s="414"/>
      <c r="G24" s="8">
        <v>18</v>
      </c>
      <c r="H24" s="77">
        <v>0</v>
      </c>
      <c r="I24" s="77">
        <v>0</v>
      </c>
      <c r="J24" s="77">
        <v>0</v>
      </c>
      <c r="K24" s="77">
        <v>0</v>
      </c>
      <c r="L24" s="77">
        <v>0</v>
      </c>
      <c r="M24" s="77">
        <v>0</v>
      </c>
      <c r="N24" s="77">
        <v>0</v>
      </c>
      <c r="O24" s="77">
        <v>0</v>
      </c>
      <c r="P24" s="77">
        <v>0</v>
      </c>
      <c r="Q24" s="77"/>
      <c r="R24" s="77">
        <v>0</v>
      </c>
      <c r="S24" s="77">
        <v>0</v>
      </c>
      <c r="T24" s="77">
        <v>0</v>
      </c>
      <c r="U24" s="77">
        <v>0</v>
      </c>
      <c r="V24" s="77">
        <v>0</v>
      </c>
      <c r="W24" s="78">
        <f t="shared" si="3"/>
        <v>0</v>
      </c>
      <c r="X24" s="77">
        <v>0</v>
      </c>
      <c r="Y24" s="78">
        <f t="shared" si="4"/>
        <v>0</v>
      </c>
    </row>
    <row r="25" spans="1:25" x14ac:dyDescent="0.25">
      <c r="A25" s="414" t="s">
        <v>479</v>
      </c>
      <c r="B25" s="414"/>
      <c r="C25" s="414"/>
      <c r="D25" s="414"/>
      <c r="E25" s="414"/>
      <c r="F25" s="414"/>
      <c r="G25" s="8">
        <v>19</v>
      </c>
      <c r="H25" s="77">
        <v>0</v>
      </c>
      <c r="I25" s="77">
        <v>0</v>
      </c>
      <c r="J25" s="77">
        <v>0</v>
      </c>
      <c r="K25" s="77">
        <v>0</v>
      </c>
      <c r="L25" s="77">
        <v>0</v>
      </c>
      <c r="M25" s="77">
        <v>0</v>
      </c>
      <c r="N25" s="77">
        <v>0</v>
      </c>
      <c r="O25" s="77">
        <v>0</v>
      </c>
      <c r="P25" s="77">
        <v>0</v>
      </c>
      <c r="Q25" s="77"/>
      <c r="R25" s="77">
        <v>0</v>
      </c>
      <c r="S25" s="77">
        <v>0</v>
      </c>
      <c r="T25" s="77">
        <v>0</v>
      </c>
      <c r="U25" s="77">
        <v>0</v>
      </c>
      <c r="V25" s="77">
        <v>0</v>
      </c>
      <c r="W25" s="78">
        <f t="shared" si="3"/>
        <v>0</v>
      </c>
      <c r="X25" s="77">
        <v>0</v>
      </c>
      <c r="Y25" s="78">
        <f t="shared" si="4"/>
        <v>0</v>
      </c>
    </row>
    <row r="26" spans="1:25" x14ac:dyDescent="0.25">
      <c r="A26" s="414" t="s">
        <v>480</v>
      </c>
      <c r="B26" s="414"/>
      <c r="C26" s="414"/>
      <c r="D26" s="414"/>
      <c r="E26" s="414"/>
      <c r="F26" s="414"/>
      <c r="G26" s="8">
        <v>20</v>
      </c>
      <c r="H26" s="77">
        <v>0</v>
      </c>
      <c r="I26" s="77">
        <v>0</v>
      </c>
      <c r="J26" s="77">
        <v>0</v>
      </c>
      <c r="K26" s="77">
        <v>0</v>
      </c>
      <c r="L26" s="77">
        <v>0</v>
      </c>
      <c r="M26" s="77">
        <v>0</v>
      </c>
      <c r="N26" s="77">
        <v>0</v>
      </c>
      <c r="O26" s="77">
        <v>0</v>
      </c>
      <c r="P26" s="77">
        <v>0</v>
      </c>
      <c r="Q26" s="77"/>
      <c r="R26" s="77">
        <v>0</v>
      </c>
      <c r="S26" s="77">
        <v>0</v>
      </c>
      <c r="T26" s="77">
        <v>0</v>
      </c>
      <c r="U26" s="77">
        <v>0</v>
      </c>
      <c r="V26" s="77">
        <v>0</v>
      </c>
      <c r="W26" s="78">
        <f t="shared" si="3"/>
        <v>0</v>
      </c>
      <c r="X26" s="77">
        <v>0</v>
      </c>
      <c r="Y26" s="78">
        <f t="shared" si="4"/>
        <v>0</v>
      </c>
    </row>
    <row r="27" spans="1:25" x14ac:dyDescent="0.25">
      <c r="A27" s="414" t="s">
        <v>481</v>
      </c>
      <c r="B27" s="414"/>
      <c r="C27" s="414"/>
      <c r="D27" s="414"/>
      <c r="E27" s="414"/>
      <c r="F27" s="414"/>
      <c r="G27" s="8">
        <v>21</v>
      </c>
      <c r="H27" s="77">
        <v>0</v>
      </c>
      <c r="I27" s="77">
        <v>0</v>
      </c>
      <c r="J27" s="77">
        <v>0</v>
      </c>
      <c r="K27" s="77">
        <v>0</v>
      </c>
      <c r="L27" s="77">
        <v>0</v>
      </c>
      <c r="M27" s="77">
        <v>0</v>
      </c>
      <c r="N27" s="77">
        <v>2249472</v>
      </c>
      <c r="O27" s="77">
        <v>0</v>
      </c>
      <c r="P27" s="77">
        <v>0</v>
      </c>
      <c r="Q27" s="77"/>
      <c r="R27" s="77">
        <v>0</v>
      </c>
      <c r="S27" s="77">
        <v>0</v>
      </c>
      <c r="T27" s="77">
        <v>0</v>
      </c>
      <c r="U27" s="77">
        <v>1140526</v>
      </c>
      <c r="V27" s="77">
        <v>0</v>
      </c>
      <c r="W27" s="78">
        <f t="shared" si="3"/>
        <v>3389998</v>
      </c>
      <c r="X27" s="77">
        <v>0</v>
      </c>
      <c r="Y27" s="78">
        <f t="shared" si="4"/>
        <v>3389998</v>
      </c>
    </row>
    <row r="28" spans="1:25" ht="30.15" customHeight="1" x14ac:dyDescent="0.25">
      <c r="A28" s="414" t="s">
        <v>482</v>
      </c>
      <c r="B28" s="414"/>
      <c r="C28" s="414"/>
      <c r="D28" s="414"/>
      <c r="E28" s="414"/>
      <c r="F28" s="414"/>
      <c r="G28" s="8">
        <v>22</v>
      </c>
      <c r="H28" s="77">
        <v>0</v>
      </c>
      <c r="I28" s="77">
        <v>0</v>
      </c>
      <c r="J28" s="77">
        <v>0</v>
      </c>
      <c r="K28" s="77">
        <v>0</v>
      </c>
      <c r="L28" s="77">
        <v>0</v>
      </c>
      <c r="M28" s="77">
        <v>0</v>
      </c>
      <c r="N28" s="77">
        <v>0</v>
      </c>
      <c r="O28" s="77">
        <v>0</v>
      </c>
      <c r="P28" s="77">
        <v>0</v>
      </c>
      <c r="Q28" s="77"/>
      <c r="R28" s="77">
        <v>0</v>
      </c>
      <c r="S28" s="77">
        <v>0</v>
      </c>
      <c r="T28" s="77">
        <v>0</v>
      </c>
      <c r="U28" s="77">
        <v>377006905</v>
      </c>
      <c r="V28" s="77">
        <v>-377006905</v>
      </c>
      <c r="W28" s="78">
        <f t="shared" si="3"/>
        <v>0</v>
      </c>
      <c r="X28" s="77">
        <v>0</v>
      </c>
      <c r="Y28" s="78">
        <f t="shared" si="4"/>
        <v>0</v>
      </c>
    </row>
    <row r="29" spans="1:25" ht="30.15" customHeight="1" x14ac:dyDescent="0.25">
      <c r="A29" s="414" t="s">
        <v>483</v>
      </c>
      <c r="B29" s="414"/>
      <c r="C29" s="414"/>
      <c r="D29" s="414"/>
      <c r="E29" s="414"/>
      <c r="F29" s="414"/>
      <c r="G29" s="8">
        <v>23</v>
      </c>
      <c r="H29" s="77">
        <v>0</v>
      </c>
      <c r="I29" s="77">
        <v>0</v>
      </c>
      <c r="J29" s="77">
        <v>0</v>
      </c>
      <c r="K29" s="77">
        <v>0</v>
      </c>
      <c r="L29" s="77">
        <v>0</v>
      </c>
      <c r="M29" s="77">
        <v>0</v>
      </c>
      <c r="N29" s="77">
        <v>0</v>
      </c>
      <c r="O29" s="77">
        <v>0</v>
      </c>
      <c r="P29" s="77">
        <v>0</v>
      </c>
      <c r="Q29" s="77"/>
      <c r="R29" s="77">
        <v>0</v>
      </c>
      <c r="S29" s="77">
        <v>0</v>
      </c>
      <c r="T29" s="77">
        <v>0</v>
      </c>
      <c r="U29" s="77">
        <v>0</v>
      </c>
      <c r="V29" s="77">
        <v>0</v>
      </c>
      <c r="W29" s="78">
        <f t="shared" si="3"/>
        <v>0</v>
      </c>
      <c r="X29" s="77">
        <v>0</v>
      </c>
      <c r="Y29" s="78">
        <f t="shared" si="4"/>
        <v>0</v>
      </c>
    </row>
    <row r="30" spans="1:25" ht="27.75" customHeight="1" x14ac:dyDescent="0.25">
      <c r="A30" s="415" t="s">
        <v>484</v>
      </c>
      <c r="B30" s="415"/>
      <c r="C30" s="415"/>
      <c r="D30" s="415"/>
      <c r="E30" s="415"/>
      <c r="F30" s="415"/>
      <c r="G30" s="10">
        <v>24</v>
      </c>
      <c r="H30" s="80">
        <f>SUM(H10:H29)</f>
        <v>1672021210</v>
      </c>
      <c r="I30" s="80">
        <f t="shared" ref="I30:Y30" si="5">SUM(I10:I29)</f>
        <v>5710563</v>
      </c>
      <c r="J30" s="80">
        <f t="shared" si="5"/>
        <v>83601061</v>
      </c>
      <c r="K30" s="80">
        <f t="shared" si="5"/>
        <v>136815284</v>
      </c>
      <c r="L30" s="80">
        <f t="shared" si="5"/>
        <v>124418266</v>
      </c>
      <c r="M30" s="80">
        <f t="shared" si="5"/>
        <v>0</v>
      </c>
      <c r="N30" s="80">
        <f t="shared" si="5"/>
        <v>2249472</v>
      </c>
      <c r="O30" s="80">
        <f t="shared" si="5"/>
        <v>0</v>
      </c>
      <c r="P30" s="80">
        <f t="shared" si="5"/>
        <v>872</v>
      </c>
      <c r="Q30" s="80">
        <f t="shared" si="5"/>
        <v>0</v>
      </c>
      <c r="R30" s="80">
        <f t="shared" si="5"/>
        <v>0</v>
      </c>
      <c r="S30" s="80">
        <f t="shared" si="5"/>
        <v>0</v>
      </c>
      <c r="T30" s="80">
        <f t="shared" si="5"/>
        <v>0</v>
      </c>
      <c r="U30" s="80">
        <f t="shared" si="5"/>
        <v>917793503</v>
      </c>
      <c r="V30" s="80">
        <f t="shared" si="5"/>
        <v>-308549679</v>
      </c>
      <c r="W30" s="80">
        <f t="shared" si="5"/>
        <v>2385224020</v>
      </c>
      <c r="X30" s="80">
        <f t="shared" si="5"/>
        <v>0</v>
      </c>
      <c r="Y30" s="80">
        <f t="shared" si="5"/>
        <v>2385224020</v>
      </c>
    </row>
    <row r="31" spans="1:25" x14ac:dyDescent="0.25">
      <c r="A31" s="416" t="s">
        <v>375</v>
      </c>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row>
    <row r="32" spans="1:25" ht="36.75" customHeight="1" x14ac:dyDescent="0.25">
      <c r="A32" s="418" t="s">
        <v>485</v>
      </c>
      <c r="B32" s="412"/>
      <c r="C32" s="412"/>
      <c r="D32" s="412"/>
      <c r="E32" s="412"/>
      <c r="F32" s="412"/>
      <c r="G32" s="9">
        <v>25</v>
      </c>
      <c r="H32" s="79">
        <f>SUM(H12:H20)</f>
        <v>0</v>
      </c>
      <c r="I32" s="79">
        <f t="shared" ref="I32:Y32" si="6">SUM(I12:I20)</f>
        <v>0</v>
      </c>
      <c r="J32" s="79">
        <f t="shared" si="6"/>
        <v>0</v>
      </c>
      <c r="K32" s="79">
        <f t="shared" si="6"/>
        <v>0</v>
      </c>
      <c r="L32" s="79">
        <f t="shared" si="6"/>
        <v>0</v>
      </c>
      <c r="M32" s="79">
        <f t="shared" si="6"/>
        <v>0</v>
      </c>
      <c r="N32" s="79">
        <f t="shared" si="6"/>
        <v>0</v>
      </c>
      <c r="O32" s="79">
        <f t="shared" si="6"/>
        <v>0</v>
      </c>
      <c r="P32" s="79">
        <f t="shared" si="6"/>
        <v>-60601</v>
      </c>
      <c r="Q32" s="79">
        <f t="shared" si="6"/>
        <v>0</v>
      </c>
      <c r="R32" s="79">
        <f t="shared" si="6"/>
        <v>0</v>
      </c>
      <c r="S32" s="79">
        <f t="shared" si="6"/>
        <v>0</v>
      </c>
      <c r="T32" s="79">
        <f t="shared" si="6"/>
        <v>0</v>
      </c>
      <c r="U32" s="79">
        <f t="shared" si="6"/>
        <v>0</v>
      </c>
      <c r="V32" s="79">
        <f t="shared" si="6"/>
        <v>0</v>
      </c>
      <c r="W32" s="79">
        <f t="shared" si="6"/>
        <v>-60601</v>
      </c>
      <c r="X32" s="79">
        <f t="shared" si="6"/>
        <v>0</v>
      </c>
      <c r="Y32" s="79">
        <f t="shared" si="6"/>
        <v>-60601</v>
      </c>
    </row>
    <row r="33" spans="1:25" ht="31.65" customHeight="1" x14ac:dyDescent="0.25">
      <c r="A33" s="418" t="s">
        <v>486</v>
      </c>
      <c r="B33" s="412"/>
      <c r="C33" s="412"/>
      <c r="D33" s="412"/>
      <c r="E33" s="412"/>
      <c r="F33" s="412"/>
      <c r="G33" s="9">
        <v>26</v>
      </c>
      <c r="H33" s="79">
        <f>H11+H32</f>
        <v>0</v>
      </c>
      <c r="I33" s="79">
        <f t="shared" ref="I33:Y33" si="7">I11+I32</f>
        <v>0</v>
      </c>
      <c r="J33" s="79">
        <f t="shared" si="7"/>
        <v>0</v>
      </c>
      <c r="K33" s="79">
        <f t="shared" si="7"/>
        <v>0</v>
      </c>
      <c r="L33" s="79">
        <f t="shared" si="7"/>
        <v>0</v>
      </c>
      <c r="M33" s="79">
        <f t="shared" si="7"/>
        <v>0</v>
      </c>
      <c r="N33" s="79">
        <f t="shared" si="7"/>
        <v>0</v>
      </c>
      <c r="O33" s="79">
        <f t="shared" si="7"/>
        <v>0</v>
      </c>
      <c r="P33" s="79">
        <f t="shared" si="7"/>
        <v>-60601</v>
      </c>
      <c r="Q33" s="79">
        <f t="shared" si="7"/>
        <v>0</v>
      </c>
      <c r="R33" s="79">
        <f t="shared" si="7"/>
        <v>0</v>
      </c>
      <c r="S33" s="79">
        <f t="shared" si="7"/>
        <v>0</v>
      </c>
      <c r="T33" s="79">
        <f t="shared" si="7"/>
        <v>0</v>
      </c>
      <c r="U33" s="79">
        <f t="shared" si="7"/>
        <v>0</v>
      </c>
      <c r="V33" s="79">
        <f t="shared" si="7"/>
        <v>-308549679</v>
      </c>
      <c r="W33" s="79">
        <f t="shared" si="7"/>
        <v>-308610280</v>
      </c>
      <c r="X33" s="79">
        <f t="shared" si="7"/>
        <v>0</v>
      </c>
      <c r="Y33" s="79">
        <f t="shared" si="7"/>
        <v>-308610280</v>
      </c>
    </row>
    <row r="34" spans="1:25" ht="30.75" customHeight="1" x14ac:dyDescent="0.25">
      <c r="A34" s="419" t="s">
        <v>487</v>
      </c>
      <c r="B34" s="413"/>
      <c r="C34" s="413"/>
      <c r="D34" s="413"/>
      <c r="E34" s="413"/>
      <c r="F34" s="413"/>
      <c r="G34" s="9">
        <v>27</v>
      </c>
      <c r="H34" s="80">
        <f>SUM(H21:H29)</f>
        <v>0</v>
      </c>
      <c r="I34" s="80">
        <f t="shared" ref="I34:Y34" si="8">SUM(I21:I29)</f>
        <v>0</v>
      </c>
      <c r="J34" s="80">
        <f t="shared" si="8"/>
        <v>0</v>
      </c>
      <c r="K34" s="80">
        <f t="shared" si="8"/>
        <v>0</v>
      </c>
      <c r="L34" s="80">
        <f t="shared" si="8"/>
        <v>0</v>
      </c>
      <c r="M34" s="80">
        <f t="shared" si="8"/>
        <v>0</v>
      </c>
      <c r="N34" s="80">
        <f t="shared" si="8"/>
        <v>2249472</v>
      </c>
      <c r="O34" s="80">
        <f t="shared" si="8"/>
        <v>0</v>
      </c>
      <c r="P34" s="80">
        <f t="shared" si="8"/>
        <v>0</v>
      </c>
      <c r="Q34" s="80">
        <f t="shared" si="8"/>
        <v>0</v>
      </c>
      <c r="R34" s="80">
        <f t="shared" si="8"/>
        <v>0</v>
      </c>
      <c r="S34" s="80">
        <f t="shared" si="8"/>
        <v>0</v>
      </c>
      <c r="T34" s="80">
        <f t="shared" si="8"/>
        <v>0</v>
      </c>
      <c r="U34" s="80">
        <f t="shared" si="8"/>
        <v>378147431</v>
      </c>
      <c r="V34" s="80">
        <f t="shared" si="8"/>
        <v>-377006905</v>
      </c>
      <c r="W34" s="80">
        <f t="shared" si="8"/>
        <v>3389998</v>
      </c>
      <c r="X34" s="80">
        <f t="shared" si="8"/>
        <v>0</v>
      </c>
      <c r="Y34" s="80">
        <f t="shared" si="8"/>
        <v>3389998</v>
      </c>
    </row>
    <row r="35" spans="1:25" x14ac:dyDescent="0.25">
      <c r="A35" s="416" t="s">
        <v>376</v>
      </c>
      <c r="B35" s="420"/>
      <c r="C35" s="420"/>
      <c r="D35" s="420"/>
      <c r="E35" s="420"/>
      <c r="F35" s="420"/>
      <c r="G35" s="420"/>
      <c r="H35" s="420"/>
      <c r="I35" s="420"/>
      <c r="J35" s="420"/>
      <c r="K35" s="420"/>
      <c r="L35" s="420"/>
      <c r="M35" s="420"/>
      <c r="N35" s="420"/>
      <c r="O35" s="420"/>
      <c r="P35" s="420"/>
      <c r="Q35" s="420"/>
      <c r="R35" s="420"/>
      <c r="S35" s="420"/>
      <c r="T35" s="420"/>
      <c r="U35" s="420"/>
      <c r="V35" s="420"/>
      <c r="W35" s="420"/>
      <c r="X35" s="420"/>
      <c r="Y35" s="420"/>
    </row>
    <row r="36" spans="1:25" x14ac:dyDescent="0.25">
      <c r="A36" s="421" t="s">
        <v>377</v>
      </c>
      <c r="B36" s="421"/>
      <c r="C36" s="421"/>
      <c r="D36" s="421"/>
      <c r="E36" s="421"/>
      <c r="F36" s="421"/>
      <c r="G36" s="8">
        <v>28</v>
      </c>
      <c r="H36" s="77">
        <f>+H30</f>
        <v>1672021210</v>
      </c>
      <c r="I36" s="77">
        <f t="shared" ref="I36:V36" si="9">+I30</f>
        <v>5710563</v>
      </c>
      <c r="J36" s="77">
        <f t="shared" si="9"/>
        <v>83601061</v>
      </c>
      <c r="K36" s="77">
        <f t="shared" si="9"/>
        <v>136815284</v>
      </c>
      <c r="L36" s="77">
        <f t="shared" si="9"/>
        <v>124418266</v>
      </c>
      <c r="M36" s="77">
        <f t="shared" si="9"/>
        <v>0</v>
      </c>
      <c r="N36" s="77">
        <f t="shared" si="9"/>
        <v>2249472</v>
      </c>
      <c r="O36" s="77">
        <f t="shared" si="9"/>
        <v>0</v>
      </c>
      <c r="P36" s="77">
        <f t="shared" si="9"/>
        <v>872</v>
      </c>
      <c r="Q36" s="77">
        <f t="shared" si="9"/>
        <v>0</v>
      </c>
      <c r="R36" s="77">
        <f t="shared" si="9"/>
        <v>0</v>
      </c>
      <c r="S36" s="77">
        <f t="shared" si="9"/>
        <v>0</v>
      </c>
      <c r="T36" s="77">
        <f t="shared" si="9"/>
        <v>0</v>
      </c>
      <c r="U36" s="77">
        <f t="shared" si="9"/>
        <v>917793503</v>
      </c>
      <c r="V36" s="77">
        <f t="shared" si="9"/>
        <v>-308549679</v>
      </c>
      <c r="W36" s="78">
        <f>H36+I36+J36+K36-L36+M36+N36+O36+P36+Q36+R36+U36+V36+S36+T36</f>
        <v>2385224020</v>
      </c>
      <c r="X36" s="77">
        <v>0</v>
      </c>
      <c r="Y36" s="78">
        <f t="shared" ref="Y36:Y38" si="10">W36+X36</f>
        <v>2385224020</v>
      </c>
    </row>
    <row r="37" spans="1:25" x14ac:dyDescent="0.25">
      <c r="A37" s="414" t="s">
        <v>378</v>
      </c>
      <c r="B37" s="414"/>
      <c r="C37" s="414"/>
      <c r="D37" s="414"/>
      <c r="E37" s="414"/>
      <c r="F37" s="414"/>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v>0</v>
      </c>
      <c r="Y37" s="78">
        <f t="shared" si="10"/>
        <v>0</v>
      </c>
    </row>
    <row r="38" spans="1:25" x14ac:dyDescent="0.25">
      <c r="A38" s="414" t="s">
        <v>379</v>
      </c>
      <c r="B38" s="414"/>
      <c r="C38" s="414"/>
      <c r="D38" s="414"/>
      <c r="E38" s="414"/>
      <c r="F38" s="414"/>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78">
        <f>H38+I38+J38+K38-L38+M38+N38+O38+P38+Q38+R38+U38+V38</f>
        <v>0</v>
      </c>
      <c r="X38" s="77">
        <v>0</v>
      </c>
      <c r="Y38" s="78">
        <f t="shared" si="10"/>
        <v>0</v>
      </c>
    </row>
    <row r="39" spans="1:25" ht="25.5" customHeight="1" x14ac:dyDescent="0.25">
      <c r="A39" s="422" t="s">
        <v>488</v>
      </c>
      <c r="B39" s="422"/>
      <c r="C39" s="422"/>
      <c r="D39" s="422"/>
      <c r="E39" s="422"/>
      <c r="F39" s="422"/>
      <c r="G39" s="9">
        <v>31</v>
      </c>
      <c r="H39" s="79">
        <f>H36+H37+H38</f>
        <v>1672021210</v>
      </c>
      <c r="I39" s="79">
        <f t="shared" ref="I39:Y39" si="11">I36+I37+I38</f>
        <v>5710563</v>
      </c>
      <c r="J39" s="79">
        <f t="shared" si="11"/>
        <v>83601061</v>
      </c>
      <c r="K39" s="79">
        <f t="shared" si="11"/>
        <v>136815284</v>
      </c>
      <c r="L39" s="79">
        <f t="shared" si="11"/>
        <v>124418266</v>
      </c>
      <c r="M39" s="79">
        <f t="shared" si="11"/>
        <v>0</v>
      </c>
      <c r="N39" s="79">
        <f t="shared" si="11"/>
        <v>2249472</v>
      </c>
      <c r="O39" s="79">
        <f t="shared" si="11"/>
        <v>0</v>
      </c>
      <c r="P39" s="79">
        <f t="shared" si="11"/>
        <v>872</v>
      </c>
      <c r="Q39" s="79">
        <f t="shared" si="11"/>
        <v>0</v>
      </c>
      <c r="R39" s="79">
        <f t="shared" si="11"/>
        <v>0</v>
      </c>
      <c r="S39" s="79">
        <f t="shared" si="11"/>
        <v>0</v>
      </c>
      <c r="T39" s="79">
        <f t="shared" si="11"/>
        <v>0</v>
      </c>
      <c r="U39" s="79">
        <f t="shared" si="11"/>
        <v>917793503</v>
      </c>
      <c r="V39" s="79">
        <f t="shared" si="11"/>
        <v>-308549679</v>
      </c>
      <c r="W39" s="79">
        <f t="shared" si="11"/>
        <v>2385224020</v>
      </c>
      <c r="X39" s="79">
        <f t="shared" si="11"/>
        <v>0</v>
      </c>
      <c r="Y39" s="79">
        <f t="shared" si="11"/>
        <v>2385224020</v>
      </c>
    </row>
    <row r="40" spans="1:25" x14ac:dyDescent="0.25">
      <c r="A40" s="414" t="s">
        <v>380</v>
      </c>
      <c r="B40" s="414"/>
      <c r="C40" s="414"/>
      <c r="D40" s="414"/>
      <c r="E40" s="414"/>
      <c r="F40" s="414"/>
      <c r="G40" s="8">
        <v>32</v>
      </c>
      <c r="H40" s="81">
        <v>0</v>
      </c>
      <c r="I40" s="81">
        <v>0</v>
      </c>
      <c r="J40" s="81">
        <v>0</v>
      </c>
      <c r="K40" s="81">
        <v>0</v>
      </c>
      <c r="L40" s="81">
        <v>0</v>
      </c>
      <c r="M40" s="81">
        <v>0</v>
      </c>
      <c r="N40" s="81">
        <v>0</v>
      </c>
      <c r="O40" s="81">
        <v>0</v>
      </c>
      <c r="P40" s="81">
        <v>0</v>
      </c>
      <c r="Q40" s="81">
        <v>0</v>
      </c>
      <c r="R40" s="81">
        <v>0</v>
      </c>
      <c r="S40" s="81"/>
      <c r="T40" s="81"/>
      <c r="U40" s="81">
        <v>0</v>
      </c>
      <c r="V40" s="77">
        <v>304605806</v>
      </c>
      <c r="W40" s="78">
        <f t="shared" ref="W40:W58" si="12">H40+I40+J40+K40-L40+M40+N40+O40+P40+Q40+R40+U40+V40+S40+T40</f>
        <v>304605806</v>
      </c>
      <c r="X40" s="77">
        <v>0</v>
      </c>
      <c r="Y40" s="78">
        <f t="shared" ref="Y40:Y58" si="13">W40+X40</f>
        <v>304605806</v>
      </c>
    </row>
    <row r="41" spans="1:25" x14ac:dyDescent="0.25">
      <c r="A41" s="414" t="s">
        <v>381</v>
      </c>
      <c r="B41" s="414"/>
      <c r="C41" s="414"/>
      <c r="D41" s="414"/>
      <c r="E41" s="414"/>
      <c r="F41" s="414"/>
      <c r="G41" s="8">
        <v>33</v>
      </c>
      <c r="H41" s="81">
        <v>0</v>
      </c>
      <c r="I41" s="81">
        <v>0</v>
      </c>
      <c r="J41" s="81">
        <v>0</v>
      </c>
      <c r="K41" s="81">
        <v>0</v>
      </c>
      <c r="L41" s="81">
        <v>0</v>
      </c>
      <c r="M41" s="81">
        <v>0</v>
      </c>
      <c r="N41" s="77">
        <v>0</v>
      </c>
      <c r="O41" s="81">
        <v>0</v>
      </c>
      <c r="P41" s="81">
        <v>0</v>
      </c>
      <c r="Q41" s="81">
        <v>0</v>
      </c>
      <c r="R41" s="81">
        <v>0</v>
      </c>
      <c r="S41" s="81"/>
      <c r="T41" s="81"/>
      <c r="U41" s="81">
        <v>0</v>
      </c>
      <c r="V41" s="81">
        <v>0</v>
      </c>
      <c r="W41" s="78">
        <f t="shared" si="12"/>
        <v>0</v>
      </c>
      <c r="X41" s="77">
        <v>0</v>
      </c>
      <c r="Y41" s="78">
        <f t="shared" si="13"/>
        <v>0</v>
      </c>
    </row>
    <row r="42" spans="1:25" ht="27" customHeight="1" x14ac:dyDescent="0.25">
      <c r="A42" s="414" t="s">
        <v>382</v>
      </c>
      <c r="B42" s="414"/>
      <c r="C42" s="414"/>
      <c r="D42" s="414"/>
      <c r="E42" s="414"/>
      <c r="F42" s="414"/>
      <c r="G42" s="8">
        <v>34</v>
      </c>
      <c r="H42" s="81">
        <v>0</v>
      </c>
      <c r="I42" s="81">
        <v>0</v>
      </c>
      <c r="J42" s="81">
        <v>0</v>
      </c>
      <c r="K42" s="81">
        <v>0</v>
      </c>
      <c r="L42" s="81">
        <v>0</v>
      </c>
      <c r="M42" s="81">
        <v>0</v>
      </c>
      <c r="N42" s="81">
        <v>0</v>
      </c>
      <c r="O42" s="77">
        <v>0</v>
      </c>
      <c r="P42" s="81">
        <v>0</v>
      </c>
      <c r="Q42" s="81">
        <v>0</v>
      </c>
      <c r="R42" s="81">
        <v>0</v>
      </c>
      <c r="S42" s="81"/>
      <c r="T42" s="81"/>
      <c r="U42" s="77">
        <v>0</v>
      </c>
      <c r="V42" s="77">
        <v>0</v>
      </c>
      <c r="W42" s="78">
        <f t="shared" si="12"/>
        <v>0</v>
      </c>
      <c r="X42" s="77">
        <v>0</v>
      </c>
      <c r="Y42" s="78">
        <f t="shared" si="13"/>
        <v>0</v>
      </c>
    </row>
    <row r="43" spans="1:25" ht="20.25" customHeight="1" x14ac:dyDescent="0.25">
      <c r="A43" s="414" t="s">
        <v>476</v>
      </c>
      <c r="B43" s="414"/>
      <c r="C43" s="414"/>
      <c r="D43" s="414"/>
      <c r="E43" s="414"/>
      <c r="F43" s="414"/>
      <c r="G43" s="8">
        <v>35</v>
      </c>
      <c r="H43" s="81">
        <v>0</v>
      </c>
      <c r="I43" s="81">
        <v>0</v>
      </c>
      <c r="J43" s="81">
        <v>0</v>
      </c>
      <c r="K43" s="81">
        <v>0</v>
      </c>
      <c r="L43" s="81">
        <v>0</v>
      </c>
      <c r="M43" s="81">
        <v>0</v>
      </c>
      <c r="N43" s="81">
        <v>0</v>
      </c>
      <c r="O43" s="81">
        <v>0</v>
      </c>
      <c r="P43" s="77">
        <v>97850</v>
      </c>
      <c r="Q43" s="81">
        <v>0</v>
      </c>
      <c r="R43" s="81">
        <v>0</v>
      </c>
      <c r="S43" s="81"/>
      <c r="T43" s="81"/>
      <c r="U43" s="77">
        <v>0</v>
      </c>
      <c r="V43" s="77">
        <v>0</v>
      </c>
      <c r="W43" s="78">
        <f t="shared" si="12"/>
        <v>97850</v>
      </c>
      <c r="X43" s="77">
        <v>0</v>
      </c>
      <c r="Y43" s="78">
        <f t="shared" si="13"/>
        <v>97850</v>
      </c>
    </row>
    <row r="44" spans="1:25" ht="21.15" customHeight="1" x14ac:dyDescent="0.25">
      <c r="A44" s="414" t="s">
        <v>383</v>
      </c>
      <c r="B44" s="414"/>
      <c r="C44" s="414"/>
      <c r="D44" s="414"/>
      <c r="E44" s="414"/>
      <c r="F44" s="414"/>
      <c r="G44" s="8">
        <v>36</v>
      </c>
      <c r="H44" s="81">
        <v>0</v>
      </c>
      <c r="I44" s="81">
        <v>0</v>
      </c>
      <c r="J44" s="81">
        <v>0</v>
      </c>
      <c r="K44" s="81">
        <v>0</v>
      </c>
      <c r="L44" s="81">
        <v>0</v>
      </c>
      <c r="M44" s="81">
        <v>0</v>
      </c>
      <c r="N44" s="81">
        <v>0</v>
      </c>
      <c r="O44" s="81">
        <v>0</v>
      </c>
      <c r="P44" s="81">
        <v>0</v>
      </c>
      <c r="Q44" s="77">
        <v>0</v>
      </c>
      <c r="R44" s="81">
        <v>0</v>
      </c>
      <c r="S44" s="81"/>
      <c r="T44" s="81"/>
      <c r="U44" s="77">
        <v>0</v>
      </c>
      <c r="V44" s="77">
        <v>0</v>
      </c>
      <c r="W44" s="78">
        <f t="shared" si="12"/>
        <v>0</v>
      </c>
      <c r="X44" s="77">
        <v>0</v>
      </c>
      <c r="Y44" s="78">
        <f t="shared" si="13"/>
        <v>0</v>
      </c>
    </row>
    <row r="45" spans="1:25" ht="29.25" customHeight="1" x14ac:dyDescent="0.25">
      <c r="A45" s="414" t="s">
        <v>384</v>
      </c>
      <c r="B45" s="414"/>
      <c r="C45" s="414"/>
      <c r="D45" s="414"/>
      <c r="E45" s="414"/>
      <c r="F45" s="414"/>
      <c r="G45" s="8">
        <v>37</v>
      </c>
      <c r="H45" s="81">
        <v>0</v>
      </c>
      <c r="I45" s="81">
        <v>0</v>
      </c>
      <c r="J45" s="81">
        <v>0</v>
      </c>
      <c r="K45" s="81">
        <v>0</v>
      </c>
      <c r="L45" s="81">
        <v>0</v>
      </c>
      <c r="M45" s="81">
        <v>0</v>
      </c>
      <c r="N45" s="81">
        <v>0</v>
      </c>
      <c r="O45" s="81">
        <v>0</v>
      </c>
      <c r="P45" s="81">
        <v>0</v>
      </c>
      <c r="Q45" s="81">
        <v>0</v>
      </c>
      <c r="R45" s="77">
        <v>0</v>
      </c>
      <c r="S45" s="77">
        <v>0</v>
      </c>
      <c r="T45" s="77">
        <v>0</v>
      </c>
      <c r="U45" s="77">
        <v>0</v>
      </c>
      <c r="V45" s="77">
        <v>0</v>
      </c>
      <c r="W45" s="78">
        <f t="shared" si="12"/>
        <v>0</v>
      </c>
      <c r="X45" s="77">
        <v>0</v>
      </c>
      <c r="Y45" s="78">
        <f t="shared" si="13"/>
        <v>0</v>
      </c>
    </row>
    <row r="46" spans="1:25" ht="21.15" customHeight="1" x14ac:dyDescent="0.25">
      <c r="A46" s="414" t="s">
        <v>385</v>
      </c>
      <c r="B46" s="414"/>
      <c r="C46" s="414"/>
      <c r="D46" s="414"/>
      <c r="E46" s="414"/>
      <c r="F46" s="414"/>
      <c r="G46" s="8">
        <v>38</v>
      </c>
      <c r="H46" s="81">
        <v>0</v>
      </c>
      <c r="I46" s="81">
        <v>0</v>
      </c>
      <c r="J46" s="81">
        <v>0</v>
      </c>
      <c r="K46" s="81">
        <v>0</v>
      </c>
      <c r="L46" s="81">
        <v>0</v>
      </c>
      <c r="M46" s="81">
        <v>0</v>
      </c>
      <c r="N46" s="77">
        <v>0</v>
      </c>
      <c r="O46" s="77">
        <v>0</v>
      </c>
      <c r="P46" s="77">
        <v>0</v>
      </c>
      <c r="Q46" s="77">
        <v>0</v>
      </c>
      <c r="R46" s="77">
        <v>0</v>
      </c>
      <c r="S46" s="77">
        <v>0</v>
      </c>
      <c r="T46" s="77">
        <v>0</v>
      </c>
      <c r="U46" s="77">
        <v>0</v>
      </c>
      <c r="V46" s="77">
        <v>0</v>
      </c>
      <c r="W46" s="78">
        <f t="shared" si="12"/>
        <v>0</v>
      </c>
      <c r="X46" s="77">
        <v>0</v>
      </c>
      <c r="Y46" s="78">
        <f t="shared" si="13"/>
        <v>0</v>
      </c>
    </row>
    <row r="47" spans="1:25" x14ac:dyDescent="0.25">
      <c r="A47" s="414" t="s">
        <v>386</v>
      </c>
      <c r="B47" s="414"/>
      <c r="C47" s="414"/>
      <c r="D47" s="414"/>
      <c r="E47" s="414"/>
      <c r="F47" s="414"/>
      <c r="G47" s="8">
        <v>39</v>
      </c>
      <c r="H47" s="81">
        <v>0</v>
      </c>
      <c r="I47" s="81">
        <v>0</v>
      </c>
      <c r="J47" s="81">
        <v>0</v>
      </c>
      <c r="K47" s="81">
        <v>0</v>
      </c>
      <c r="L47" s="81">
        <v>0</v>
      </c>
      <c r="M47" s="81">
        <v>0</v>
      </c>
      <c r="N47" s="77">
        <v>0</v>
      </c>
      <c r="O47" s="77">
        <v>0</v>
      </c>
      <c r="P47" s="77">
        <v>0</v>
      </c>
      <c r="Q47" s="77">
        <v>0</v>
      </c>
      <c r="R47" s="77">
        <v>0</v>
      </c>
      <c r="S47" s="77">
        <v>0</v>
      </c>
      <c r="T47" s="77">
        <v>0</v>
      </c>
      <c r="U47" s="77">
        <v>0</v>
      </c>
      <c r="V47" s="77">
        <v>0</v>
      </c>
      <c r="W47" s="78">
        <f t="shared" si="12"/>
        <v>0</v>
      </c>
      <c r="X47" s="77">
        <v>0</v>
      </c>
      <c r="Y47" s="78">
        <f t="shared" si="13"/>
        <v>0</v>
      </c>
    </row>
    <row r="48" spans="1:25" x14ac:dyDescent="0.25">
      <c r="A48" s="414" t="s">
        <v>387</v>
      </c>
      <c r="B48" s="414"/>
      <c r="C48" s="414"/>
      <c r="D48" s="414"/>
      <c r="E48" s="414"/>
      <c r="F48" s="414"/>
      <c r="G48" s="8">
        <v>40</v>
      </c>
      <c r="H48" s="77">
        <v>0</v>
      </c>
      <c r="I48" s="77">
        <v>0</v>
      </c>
      <c r="J48" s="77">
        <v>0</v>
      </c>
      <c r="K48" s="77">
        <v>0</v>
      </c>
      <c r="L48" s="77">
        <v>0</v>
      </c>
      <c r="M48" s="77">
        <v>0</v>
      </c>
      <c r="N48" s="77">
        <v>0</v>
      </c>
      <c r="O48" s="77">
        <v>0</v>
      </c>
      <c r="P48" s="77">
        <v>0</v>
      </c>
      <c r="Q48" s="77">
        <v>0</v>
      </c>
      <c r="R48" s="77">
        <v>0</v>
      </c>
      <c r="S48" s="77">
        <v>0</v>
      </c>
      <c r="T48" s="77">
        <v>0</v>
      </c>
      <c r="U48" s="77">
        <v>0</v>
      </c>
      <c r="V48" s="77">
        <v>0</v>
      </c>
      <c r="W48" s="78">
        <f t="shared" si="12"/>
        <v>0</v>
      </c>
      <c r="X48" s="77">
        <v>0</v>
      </c>
      <c r="Y48" s="78">
        <f t="shared" si="13"/>
        <v>0</v>
      </c>
    </row>
    <row r="49" spans="1:25" x14ac:dyDescent="0.25">
      <c r="A49" s="414" t="s">
        <v>489</v>
      </c>
      <c r="B49" s="414"/>
      <c r="C49" s="414"/>
      <c r="D49" s="414"/>
      <c r="E49" s="414"/>
      <c r="F49" s="414"/>
      <c r="G49" s="8">
        <v>41</v>
      </c>
      <c r="H49" s="81">
        <v>0</v>
      </c>
      <c r="I49" s="81">
        <v>0</v>
      </c>
      <c r="J49" s="81">
        <v>0</v>
      </c>
      <c r="K49" s="81">
        <v>0</v>
      </c>
      <c r="L49" s="81">
        <v>0</v>
      </c>
      <c r="M49" s="81">
        <v>0</v>
      </c>
      <c r="N49" s="77">
        <v>0</v>
      </c>
      <c r="O49" s="77">
        <v>0</v>
      </c>
      <c r="P49" s="77">
        <v>-17613</v>
      </c>
      <c r="Q49" s="77">
        <v>0</v>
      </c>
      <c r="R49" s="77">
        <v>0</v>
      </c>
      <c r="S49" s="77">
        <v>0</v>
      </c>
      <c r="T49" s="77">
        <v>0</v>
      </c>
      <c r="U49" s="77">
        <v>0</v>
      </c>
      <c r="V49" s="77">
        <v>0</v>
      </c>
      <c r="W49" s="78">
        <f t="shared" si="12"/>
        <v>-17613</v>
      </c>
      <c r="X49" s="77">
        <v>0</v>
      </c>
      <c r="Y49" s="78">
        <f t="shared" si="13"/>
        <v>-17613</v>
      </c>
    </row>
    <row r="50" spans="1:25" ht="32.25" customHeight="1" x14ac:dyDescent="0.25">
      <c r="A50" s="414" t="s">
        <v>490</v>
      </c>
      <c r="B50" s="414"/>
      <c r="C50" s="414"/>
      <c r="D50" s="414"/>
      <c r="E50" s="414"/>
      <c r="F50" s="414"/>
      <c r="G50" s="8">
        <v>42</v>
      </c>
      <c r="H50" s="77">
        <v>0</v>
      </c>
      <c r="I50" s="77">
        <v>0</v>
      </c>
      <c r="J50" s="77">
        <v>0</v>
      </c>
      <c r="K50" s="77">
        <v>0</v>
      </c>
      <c r="L50" s="77">
        <v>0</v>
      </c>
      <c r="M50" s="77">
        <v>0</v>
      </c>
      <c r="N50" s="77">
        <v>0</v>
      </c>
      <c r="O50" s="77">
        <v>0</v>
      </c>
      <c r="P50" s="77">
        <v>0</v>
      </c>
      <c r="Q50" s="77">
        <v>0</v>
      </c>
      <c r="R50" s="77">
        <v>0</v>
      </c>
      <c r="S50" s="77">
        <v>0</v>
      </c>
      <c r="T50" s="77">
        <v>0</v>
      </c>
      <c r="U50" s="77">
        <v>0</v>
      </c>
      <c r="V50" s="77">
        <v>0</v>
      </c>
      <c r="W50" s="78">
        <f t="shared" si="12"/>
        <v>0</v>
      </c>
      <c r="X50" s="77">
        <v>0</v>
      </c>
      <c r="Y50" s="78">
        <f t="shared" si="13"/>
        <v>0</v>
      </c>
    </row>
    <row r="51" spans="1:25" ht="26.4" customHeight="1" x14ac:dyDescent="0.25">
      <c r="A51" s="414" t="s">
        <v>477</v>
      </c>
      <c r="B51" s="414"/>
      <c r="C51" s="414"/>
      <c r="D51" s="414"/>
      <c r="E51" s="414"/>
      <c r="F51" s="414"/>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78">
        <f t="shared" si="12"/>
        <v>0</v>
      </c>
      <c r="X51" s="77">
        <v>0</v>
      </c>
      <c r="Y51" s="78">
        <f t="shared" si="13"/>
        <v>0</v>
      </c>
    </row>
    <row r="52" spans="1:25" ht="22.65" customHeight="1" x14ac:dyDescent="0.25">
      <c r="A52" s="414" t="s">
        <v>491</v>
      </c>
      <c r="B52" s="414"/>
      <c r="C52" s="414"/>
      <c r="D52" s="414"/>
      <c r="E52" s="414"/>
      <c r="F52" s="414"/>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78">
        <f t="shared" si="12"/>
        <v>0</v>
      </c>
      <c r="X52" s="77">
        <v>0</v>
      </c>
      <c r="Y52" s="78">
        <f t="shared" si="13"/>
        <v>0</v>
      </c>
    </row>
    <row r="53" spans="1:25" x14ac:dyDescent="0.25">
      <c r="A53" s="414" t="s">
        <v>492</v>
      </c>
      <c r="B53" s="414"/>
      <c r="C53" s="414"/>
      <c r="D53" s="414"/>
      <c r="E53" s="414"/>
      <c r="F53" s="414"/>
      <c r="G53" s="8">
        <v>45</v>
      </c>
      <c r="H53" s="77">
        <v>0</v>
      </c>
      <c r="I53" s="77">
        <v>0</v>
      </c>
      <c r="J53" s="77">
        <v>0</v>
      </c>
      <c r="K53" s="77">
        <v>0</v>
      </c>
      <c r="L53" s="77">
        <v>0</v>
      </c>
      <c r="M53" s="77">
        <v>0</v>
      </c>
      <c r="N53" s="77">
        <v>0</v>
      </c>
      <c r="O53" s="77">
        <v>0</v>
      </c>
      <c r="P53" s="77">
        <v>0</v>
      </c>
      <c r="Q53" s="77">
        <v>0</v>
      </c>
      <c r="R53" s="77">
        <v>0</v>
      </c>
      <c r="S53" s="77">
        <v>0</v>
      </c>
      <c r="T53" s="77">
        <v>0</v>
      </c>
      <c r="U53" s="77">
        <v>0</v>
      </c>
      <c r="V53" s="77">
        <v>0</v>
      </c>
      <c r="W53" s="78">
        <f t="shared" si="12"/>
        <v>0</v>
      </c>
      <c r="X53" s="77">
        <v>0</v>
      </c>
      <c r="Y53" s="78">
        <f t="shared" si="13"/>
        <v>0</v>
      </c>
    </row>
    <row r="54" spans="1:25" x14ac:dyDescent="0.25">
      <c r="A54" s="414" t="s">
        <v>479</v>
      </c>
      <c r="B54" s="414"/>
      <c r="C54" s="414"/>
      <c r="D54" s="414"/>
      <c r="E54" s="414"/>
      <c r="F54" s="414"/>
      <c r="G54" s="8">
        <v>46</v>
      </c>
      <c r="H54" s="77">
        <v>0</v>
      </c>
      <c r="I54" s="77">
        <v>0</v>
      </c>
      <c r="J54" s="77">
        <v>0</v>
      </c>
      <c r="K54" s="77">
        <v>0</v>
      </c>
      <c r="L54" s="77">
        <v>0</v>
      </c>
      <c r="M54" s="77">
        <v>0</v>
      </c>
      <c r="N54" s="77">
        <v>0</v>
      </c>
      <c r="O54" s="77">
        <v>0</v>
      </c>
      <c r="P54" s="77">
        <v>0</v>
      </c>
      <c r="Q54" s="77">
        <v>0</v>
      </c>
      <c r="R54" s="77">
        <v>0</v>
      </c>
      <c r="S54" s="77">
        <v>0</v>
      </c>
      <c r="T54" s="77">
        <v>0</v>
      </c>
      <c r="U54" s="77">
        <v>0</v>
      </c>
      <c r="V54" s="77">
        <v>0</v>
      </c>
      <c r="W54" s="78">
        <f t="shared" si="12"/>
        <v>0</v>
      </c>
      <c r="X54" s="77">
        <v>0</v>
      </c>
      <c r="Y54" s="78">
        <f t="shared" si="13"/>
        <v>0</v>
      </c>
    </row>
    <row r="55" spans="1:25" x14ac:dyDescent="0.25">
      <c r="A55" s="414" t="s">
        <v>480</v>
      </c>
      <c r="B55" s="414"/>
      <c r="C55" s="414"/>
      <c r="D55" s="414"/>
      <c r="E55" s="414"/>
      <c r="F55" s="414"/>
      <c r="G55" s="8">
        <v>47</v>
      </c>
      <c r="H55" s="77">
        <v>0</v>
      </c>
      <c r="I55" s="77">
        <v>0</v>
      </c>
      <c r="J55" s="77">
        <v>0</v>
      </c>
      <c r="K55" s="77">
        <v>0</v>
      </c>
      <c r="L55" s="77">
        <v>0</v>
      </c>
      <c r="M55" s="77">
        <v>0</v>
      </c>
      <c r="N55" s="77">
        <v>0</v>
      </c>
      <c r="O55" s="77">
        <v>0</v>
      </c>
      <c r="P55" s="77">
        <v>0</v>
      </c>
      <c r="Q55" s="77">
        <v>0</v>
      </c>
      <c r="R55" s="77">
        <v>0</v>
      </c>
      <c r="S55" s="77">
        <v>0</v>
      </c>
      <c r="T55" s="77">
        <v>0</v>
      </c>
      <c r="U55" s="77">
        <v>0</v>
      </c>
      <c r="V55" s="77">
        <v>0</v>
      </c>
      <c r="W55" s="78">
        <f t="shared" si="12"/>
        <v>0</v>
      </c>
      <c r="X55" s="77">
        <v>0</v>
      </c>
      <c r="Y55" s="78">
        <f t="shared" si="13"/>
        <v>0</v>
      </c>
    </row>
    <row r="56" spans="1:25" x14ac:dyDescent="0.25">
      <c r="A56" s="414" t="s">
        <v>481</v>
      </c>
      <c r="B56" s="414"/>
      <c r="C56" s="414"/>
      <c r="D56" s="414"/>
      <c r="E56" s="414"/>
      <c r="F56" s="414"/>
      <c r="G56" s="8">
        <v>48</v>
      </c>
      <c r="H56" s="77">
        <v>0</v>
      </c>
      <c r="I56" s="77">
        <v>0</v>
      </c>
      <c r="J56" s="77">
        <v>0</v>
      </c>
      <c r="K56" s="77">
        <v>0</v>
      </c>
      <c r="L56" s="77">
        <v>0</v>
      </c>
      <c r="M56" s="77">
        <v>0</v>
      </c>
      <c r="N56" s="77">
        <v>0</v>
      </c>
      <c r="O56" s="77">
        <v>0</v>
      </c>
      <c r="P56" s="77">
        <v>0</v>
      </c>
      <c r="Q56" s="77">
        <v>0</v>
      </c>
      <c r="R56" s="77">
        <v>0</v>
      </c>
      <c r="S56" s="77">
        <v>0</v>
      </c>
      <c r="T56" s="77">
        <v>0</v>
      </c>
      <c r="U56" s="77">
        <v>1756034</v>
      </c>
      <c r="V56" s="77">
        <v>0</v>
      </c>
      <c r="W56" s="78">
        <f t="shared" si="12"/>
        <v>1756034</v>
      </c>
      <c r="X56" s="77">
        <v>0</v>
      </c>
      <c r="Y56" s="78">
        <f t="shared" si="13"/>
        <v>1756034</v>
      </c>
    </row>
    <row r="57" spans="1:25" ht="23.25" customHeight="1" x14ac:dyDescent="0.25">
      <c r="A57" s="414" t="s">
        <v>493</v>
      </c>
      <c r="B57" s="414"/>
      <c r="C57" s="414"/>
      <c r="D57" s="414"/>
      <c r="E57" s="414"/>
      <c r="F57" s="414"/>
      <c r="G57" s="8">
        <v>49</v>
      </c>
      <c r="H57" s="77">
        <v>0</v>
      </c>
      <c r="I57" s="77">
        <v>0</v>
      </c>
      <c r="J57" s="77">
        <v>0</v>
      </c>
      <c r="K57" s="77">
        <v>0</v>
      </c>
      <c r="L57" s="77">
        <v>0</v>
      </c>
      <c r="M57" s="77">
        <v>0</v>
      </c>
      <c r="N57" s="77">
        <v>0</v>
      </c>
      <c r="O57" s="77">
        <v>0</v>
      </c>
      <c r="P57" s="77">
        <v>0</v>
      </c>
      <c r="Q57" s="77">
        <v>0</v>
      </c>
      <c r="R57" s="77">
        <v>0</v>
      </c>
      <c r="S57" s="77">
        <v>0</v>
      </c>
      <c r="T57" s="77">
        <v>0</v>
      </c>
      <c r="U57" s="77">
        <v>-380935370</v>
      </c>
      <c r="V57" s="77">
        <v>308549679</v>
      </c>
      <c r="W57" s="78">
        <f t="shared" si="12"/>
        <v>-72385691</v>
      </c>
      <c r="X57" s="77">
        <v>0</v>
      </c>
      <c r="Y57" s="78">
        <f t="shared" si="13"/>
        <v>-72385691</v>
      </c>
    </row>
    <row r="58" spans="1:25" ht="23.25" customHeight="1" x14ac:dyDescent="0.25">
      <c r="A58" s="414" t="s">
        <v>483</v>
      </c>
      <c r="B58" s="414"/>
      <c r="C58" s="414"/>
      <c r="D58" s="414"/>
      <c r="E58" s="414"/>
      <c r="F58" s="414"/>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78">
        <f t="shared" si="12"/>
        <v>0</v>
      </c>
      <c r="X58" s="77">
        <v>0</v>
      </c>
      <c r="Y58" s="78">
        <f t="shared" si="13"/>
        <v>0</v>
      </c>
    </row>
    <row r="59" spans="1:25" ht="24" customHeight="1" x14ac:dyDescent="0.25">
      <c r="A59" s="415" t="s">
        <v>494</v>
      </c>
      <c r="B59" s="415"/>
      <c r="C59" s="415"/>
      <c r="D59" s="415"/>
      <c r="E59" s="415"/>
      <c r="F59" s="415"/>
      <c r="G59" s="10">
        <v>51</v>
      </c>
      <c r="H59" s="80">
        <f t="shared" ref="H59:T59" si="14">SUM(H39:H58)</f>
        <v>1672021210</v>
      </c>
      <c r="I59" s="80">
        <f t="shared" si="14"/>
        <v>5710563</v>
      </c>
      <c r="J59" s="80">
        <f t="shared" si="14"/>
        <v>83601061</v>
      </c>
      <c r="K59" s="80">
        <f t="shared" si="14"/>
        <v>136815284</v>
      </c>
      <c r="L59" s="80">
        <f t="shared" si="14"/>
        <v>124418266</v>
      </c>
      <c r="M59" s="80">
        <f t="shared" si="14"/>
        <v>0</v>
      </c>
      <c r="N59" s="80">
        <f t="shared" si="14"/>
        <v>2249472</v>
      </c>
      <c r="O59" s="80">
        <f t="shared" si="14"/>
        <v>0</v>
      </c>
      <c r="P59" s="80">
        <f t="shared" si="14"/>
        <v>81109</v>
      </c>
      <c r="Q59" s="80">
        <f t="shared" si="14"/>
        <v>0</v>
      </c>
      <c r="R59" s="80">
        <f t="shared" si="14"/>
        <v>0</v>
      </c>
      <c r="S59" s="80">
        <f t="shared" si="14"/>
        <v>0</v>
      </c>
      <c r="T59" s="80">
        <f t="shared" si="14"/>
        <v>0</v>
      </c>
      <c r="U59" s="80">
        <f>SUM(U39:U58)</f>
        <v>538614167</v>
      </c>
      <c r="V59" s="80">
        <f>SUM(V39:V58)</f>
        <v>304605806</v>
      </c>
      <c r="W59" s="80">
        <f>SUM(W39:W58)</f>
        <v>2619280406</v>
      </c>
      <c r="X59" s="80">
        <f>SUM(X39:X58)</f>
        <v>0</v>
      </c>
      <c r="Y59" s="80">
        <f>SUM(Y39:Y58)</f>
        <v>2619280406</v>
      </c>
    </row>
    <row r="60" spans="1:25" x14ac:dyDescent="0.25">
      <c r="A60" s="416" t="s">
        <v>388</v>
      </c>
      <c r="B60" s="417"/>
      <c r="C60" s="417"/>
      <c r="D60" s="417"/>
      <c r="E60" s="417"/>
      <c r="F60" s="417"/>
      <c r="G60" s="417"/>
      <c r="H60" s="417"/>
      <c r="I60" s="417"/>
      <c r="J60" s="417"/>
      <c r="K60" s="417"/>
      <c r="L60" s="417"/>
      <c r="M60" s="417"/>
      <c r="N60" s="417"/>
      <c r="O60" s="417"/>
      <c r="P60" s="417"/>
      <c r="Q60" s="417"/>
      <c r="R60" s="417"/>
      <c r="S60" s="417"/>
      <c r="T60" s="417"/>
      <c r="U60" s="417"/>
      <c r="V60" s="417"/>
      <c r="W60" s="417"/>
      <c r="X60" s="417"/>
      <c r="Y60" s="417"/>
    </row>
    <row r="61" spans="1:25" ht="31.65" customHeight="1" x14ac:dyDescent="0.25">
      <c r="A61" s="412" t="s">
        <v>495</v>
      </c>
      <c r="B61" s="412"/>
      <c r="C61" s="412"/>
      <c r="D61" s="412"/>
      <c r="E61" s="412"/>
      <c r="F61" s="412"/>
      <c r="G61" s="9">
        <v>52</v>
      </c>
      <c r="H61" s="79">
        <f t="shared" ref="H61:T61" si="15">SUM(H41:H49)</f>
        <v>0</v>
      </c>
      <c r="I61" s="79">
        <f t="shared" si="15"/>
        <v>0</v>
      </c>
      <c r="J61" s="79">
        <f t="shared" si="15"/>
        <v>0</v>
      </c>
      <c r="K61" s="79">
        <f t="shared" si="15"/>
        <v>0</v>
      </c>
      <c r="L61" s="79">
        <f t="shared" si="15"/>
        <v>0</v>
      </c>
      <c r="M61" s="79">
        <f t="shared" si="15"/>
        <v>0</v>
      </c>
      <c r="N61" s="79">
        <f t="shared" si="15"/>
        <v>0</v>
      </c>
      <c r="O61" s="79">
        <f t="shared" si="15"/>
        <v>0</v>
      </c>
      <c r="P61" s="79">
        <f t="shared" si="15"/>
        <v>80237</v>
      </c>
      <c r="Q61" s="79">
        <f t="shared" si="15"/>
        <v>0</v>
      </c>
      <c r="R61" s="79">
        <f t="shared" si="15"/>
        <v>0</v>
      </c>
      <c r="S61" s="79">
        <f t="shared" si="15"/>
        <v>0</v>
      </c>
      <c r="T61" s="79">
        <f t="shared" si="15"/>
        <v>0</v>
      </c>
      <c r="U61" s="79">
        <f>SUM(U41:U49)</f>
        <v>0</v>
      </c>
      <c r="V61" s="79">
        <f>SUM(V41:V49)</f>
        <v>0</v>
      </c>
      <c r="W61" s="79">
        <f>SUM(W41:W49)</f>
        <v>80237</v>
      </c>
      <c r="X61" s="79">
        <f>SUM(X41:X49)</f>
        <v>0</v>
      </c>
      <c r="Y61" s="79">
        <f>SUM(Y41:Y49)</f>
        <v>80237</v>
      </c>
    </row>
    <row r="62" spans="1:25" ht="27.75" customHeight="1" x14ac:dyDescent="0.25">
      <c r="A62" s="412" t="s">
        <v>496</v>
      </c>
      <c r="B62" s="412"/>
      <c r="C62" s="412"/>
      <c r="D62" s="412"/>
      <c r="E62" s="412"/>
      <c r="F62" s="412"/>
      <c r="G62" s="9">
        <v>53</v>
      </c>
      <c r="H62" s="79">
        <f t="shared" ref="H62:T62" si="16">H40+H61</f>
        <v>0</v>
      </c>
      <c r="I62" s="79">
        <f t="shared" si="16"/>
        <v>0</v>
      </c>
      <c r="J62" s="79">
        <f t="shared" si="16"/>
        <v>0</v>
      </c>
      <c r="K62" s="79">
        <f t="shared" si="16"/>
        <v>0</v>
      </c>
      <c r="L62" s="79">
        <f t="shared" si="16"/>
        <v>0</v>
      </c>
      <c r="M62" s="79">
        <f t="shared" si="16"/>
        <v>0</v>
      </c>
      <c r="N62" s="79">
        <f t="shared" si="16"/>
        <v>0</v>
      </c>
      <c r="O62" s="79">
        <f t="shared" si="16"/>
        <v>0</v>
      </c>
      <c r="P62" s="79">
        <f t="shared" si="16"/>
        <v>80237</v>
      </c>
      <c r="Q62" s="79">
        <f t="shared" si="16"/>
        <v>0</v>
      </c>
      <c r="R62" s="79">
        <f t="shared" si="16"/>
        <v>0</v>
      </c>
      <c r="S62" s="79">
        <f t="shared" si="16"/>
        <v>0</v>
      </c>
      <c r="T62" s="79">
        <f t="shared" si="16"/>
        <v>0</v>
      </c>
      <c r="U62" s="79">
        <f>U40+U61</f>
        <v>0</v>
      </c>
      <c r="V62" s="79">
        <f>V40+V61</f>
        <v>304605806</v>
      </c>
      <c r="W62" s="79">
        <f>W40+W61</f>
        <v>304686043</v>
      </c>
      <c r="X62" s="79">
        <f>X40+X61</f>
        <v>0</v>
      </c>
      <c r="Y62" s="79">
        <f>Y40+Y61</f>
        <v>304686043</v>
      </c>
    </row>
    <row r="63" spans="1:25" ht="29.25" customHeight="1" x14ac:dyDescent="0.25">
      <c r="A63" s="413" t="s">
        <v>497</v>
      </c>
      <c r="B63" s="413"/>
      <c r="C63" s="413"/>
      <c r="D63" s="413"/>
      <c r="E63" s="413"/>
      <c r="F63" s="413"/>
      <c r="G63" s="10">
        <v>54</v>
      </c>
      <c r="H63" s="80">
        <f t="shared" ref="H63:T63" si="17">SUM(H50:H58)</f>
        <v>0</v>
      </c>
      <c r="I63" s="80">
        <f t="shared" si="17"/>
        <v>0</v>
      </c>
      <c r="J63" s="80">
        <f t="shared" si="17"/>
        <v>0</v>
      </c>
      <c r="K63" s="80">
        <f t="shared" si="17"/>
        <v>0</v>
      </c>
      <c r="L63" s="80">
        <f t="shared" si="17"/>
        <v>0</v>
      </c>
      <c r="M63" s="80">
        <f t="shared" si="17"/>
        <v>0</v>
      </c>
      <c r="N63" s="80">
        <f t="shared" si="17"/>
        <v>0</v>
      </c>
      <c r="O63" s="80">
        <f t="shared" si="17"/>
        <v>0</v>
      </c>
      <c r="P63" s="80">
        <f t="shared" si="17"/>
        <v>0</v>
      </c>
      <c r="Q63" s="80">
        <f t="shared" si="17"/>
        <v>0</v>
      </c>
      <c r="R63" s="80">
        <f t="shared" si="17"/>
        <v>0</v>
      </c>
      <c r="S63" s="80">
        <f t="shared" si="17"/>
        <v>0</v>
      </c>
      <c r="T63" s="80">
        <f t="shared" si="17"/>
        <v>0</v>
      </c>
      <c r="U63" s="80">
        <f>SUM(U50:U58)</f>
        <v>-379179336</v>
      </c>
      <c r="V63" s="80">
        <f>SUM(V50:V58)</f>
        <v>308549679</v>
      </c>
      <c r="W63" s="80">
        <f>SUM(W50:W58)</f>
        <v>-70629657</v>
      </c>
      <c r="X63" s="80">
        <f>SUM(X50:X58)</f>
        <v>0</v>
      </c>
      <c r="Y63" s="80">
        <f>SUM(Y50:Y58)</f>
        <v>-70629657</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42"/>
  <sheetViews>
    <sheetView topLeftCell="A160" zoomScale="80" zoomScaleNormal="80" workbookViewId="0">
      <selection activeCell="G172" sqref="G172"/>
    </sheetView>
  </sheetViews>
  <sheetFormatPr defaultRowHeight="13.2" x14ac:dyDescent="0.25"/>
  <cols>
    <col min="1" max="1" width="27" customWidth="1"/>
    <col min="4" max="4" width="9.88671875" bestFit="1" customWidth="1"/>
    <col min="5" max="5" width="17" bestFit="1" customWidth="1"/>
    <col min="7" max="7" width="80.6640625" customWidth="1"/>
    <col min="8" max="8" width="14" style="199" bestFit="1" customWidth="1"/>
    <col min="10" max="10" width="86" customWidth="1"/>
  </cols>
  <sheetData>
    <row r="1" spans="1:10" x14ac:dyDescent="0.25">
      <c r="A1" s="443" t="s">
        <v>702</v>
      </c>
      <c r="B1" s="444"/>
      <c r="C1" s="444"/>
      <c r="D1" s="444"/>
      <c r="E1" s="444"/>
      <c r="F1" s="444"/>
      <c r="G1" s="444"/>
      <c r="H1" s="444"/>
      <c r="I1" s="444"/>
      <c r="J1" s="444"/>
    </row>
    <row r="2" spans="1:10" x14ac:dyDescent="0.25">
      <c r="A2" s="444"/>
      <c r="B2" s="444"/>
      <c r="C2" s="444"/>
      <c r="D2" s="444"/>
      <c r="E2" s="444"/>
      <c r="F2" s="444"/>
      <c r="G2" s="444"/>
      <c r="H2" s="444"/>
      <c r="I2" s="444"/>
      <c r="J2" s="444"/>
    </row>
    <row r="3" spans="1:10" x14ac:dyDescent="0.25">
      <c r="A3" s="444"/>
      <c r="B3" s="444"/>
      <c r="C3" s="444"/>
      <c r="D3" s="444"/>
      <c r="E3" s="444"/>
      <c r="F3" s="444"/>
      <c r="G3" s="444"/>
      <c r="H3" s="444"/>
      <c r="I3" s="444"/>
      <c r="J3" s="444"/>
    </row>
    <row r="4" spans="1:10" x14ac:dyDescent="0.25">
      <c r="A4" s="444"/>
      <c r="B4" s="444"/>
      <c r="C4" s="444"/>
      <c r="D4" s="444"/>
      <c r="E4" s="444"/>
      <c r="F4" s="444"/>
      <c r="G4" s="444"/>
      <c r="H4" s="444"/>
      <c r="I4" s="444"/>
      <c r="J4" s="444"/>
    </row>
    <row r="5" spans="1:10" x14ac:dyDescent="0.25">
      <c r="A5" s="444"/>
      <c r="B5" s="444"/>
      <c r="C5" s="444"/>
      <c r="D5" s="444"/>
      <c r="E5" s="444"/>
      <c r="F5" s="444"/>
      <c r="G5" s="444"/>
      <c r="H5" s="444"/>
      <c r="I5" s="444"/>
      <c r="J5" s="444"/>
    </row>
    <row r="6" spans="1:10" x14ac:dyDescent="0.25">
      <c r="A6" s="444"/>
      <c r="B6" s="444"/>
      <c r="C6" s="444"/>
      <c r="D6" s="444"/>
      <c r="E6" s="444"/>
      <c r="F6" s="444"/>
      <c r="G6" s="444"/>
      <c r="H6" s="444"/>
      <c r="I6" s="444"/>
      <c r="J6" s="444"/>
    </row>
    <row r="7" spans="1:10" x14ac:dyDescent="0.25">
      <c r="A7" s="444"/>
      <c r="B7" s="444"/>
      <c r="C7" s="444"/>
      <c r="D7" s="444"/>
      <c r="E7" s="444"/>
      <c r="F7" s="444"/>
      <c r="G7" s="444"/>
      <c r="H7" s="444"/>
      <c r="I7" s="444"/>
      <c r="J7" s="444"/>
    </row>
    <row r="8" spans="1:10" x14ac:dyDescent="0.25">
      <c r="A8" s="444"/>
      <c r="B8" s="444"/>
      <c r="C8" s="444"/>
      <c r="D8" s="444"/>
      <c r="E8" s="444"/>
      <c r="F8" s="444"/>
      <c r="G8" s="444"/>
      <c r="H8" s="444"/>
      <c r="I8" s="444"/>
      <c r="J8" s="444"/>
    </row>
    <row r="9" spans="1:10" x14ac:dyDescent="0.25">
      <c r="A9" s="444"/>
      <c r="B9" s="444"/>
      <c r="C9" s="444"/>
      <c r="D9" s="444"/>
      <c r="E9" s="444"/>
      <c r="F9" s="444"/>
      <c r="G9" s="444"/>
      <c r="H9" s="444"/>
      <c r="I9" s="444"/>
      <c r="J9" s="444"/>
    </row>
    <row r="10" spans="1:10" x14ac:dyDescent="0.25">
      <c r="A10" s="444"/>
      <c r="B10" s="444"/>
      <c r="C10" s="444"/>
      <c r="D10" s="444"/>
      <c r="E10" s="444"/>
      <c r="F10" s="444"/>
      <c r="G10" s="444"/>
      <c r="H10" s="444"/>
      <c r="I10" s="444"/>
      <c r="J10" s="444"/>
    </row>
    <row r="11" spans="1:10" x14ac:dyDescent="0.25">
      <c r="A11" s="444"/>
      <c r="B11" s="444"/>
      <c r="C11" s="444"/>
      <c r="D11" s="444"/>
      <c r="E11" s="444"/>
      <c r="F11" s="444"/>
      <c r="G11" s="444"/>
      <c r="H11" s="444"/>
      <c r="I11" s="444"/>
      <c r="J11" s="444"/>
    </row>
    <row r="12" spans="1:10" x14ac:dyDescent="0.25">
      <c r="A12" s="444"/>
      <c r="B12" s="444"/>
      <c r="C12" s="444"/>
      <c r="D12" s="444"/>
      <c r="E12" s="444"/>
      <c r="F12" s="444"/>
      <c r="G12" s="444"/>
      <c r="H12" s="444"/>
      <c r="I12" s="444"/>
      <c r="J12" s="444"/>
    </row>
    <row r="13" spans="1:10" x14ac:dyDescent="0.25">
      <c r="A13" s="444"/>
      <c r="B13" s="444"/>
      <c r="C13" s="444"/>
      <c r="D13" s="444"/>
      <c r="E13" s="444"/>
      <c r="F13" s="444"/>
      <c r="G13" s="444"/>
      <c r="H13" s="444"/>
      <c r="I13" s="444"/>
      <c r="J13" s="444"/>
    </row>
    <row r="14" spans="1:10" ht="106.5" customHeight="1" x14ac:dyDescent="0.25">
      <c r="A14" s="444"/>
      <c r="B14" s="444"/>
      <c r="C14" s="444"/>
      <c r="D14" s="444"/>
      <c r="E14" s="444"/>
      <c r="F14" s="444"/>
      <c r="G14" s="444"/>
      <c r="H14" s="444"/>
      <c r="I14" s="444"/>
      <c r="J14" s="444"/>
    </row>
    <row r="15" spans="1:10" x14ac:dyDescent="0.25">
      <c r="A15" s="444"/>
      <c r="B15" s="444"/>
      <c r="C15" s="444"/>
      <c r="D15" s="444"/>
      <c r="E15" s="444"/>
      <c r="F15" s="444"/>
      <c r="G15" s="444"/>
      <c r="H15" s="444"/>
      <c r="I15" s="444"/>
      <c r="J15" s="444"/>
    </row>
    <row r="16" spans="1:10" ht="72.75" customHeight="1" x14ac:dyDescent="0.25">
      <c r="A16" s="444"/>
      <c r="B16" s="444"/>
      <c r="C16" s="444"/>
      <c r="D16" s="444"/>
      <c r="E16" s="444"/>
      <c r="F16" s="444"/>
      <c r="G16" s="444"/>
      <c r="H16" s="444"/>
      <c r="I16" s="444"/>
      <c r="J16" s="444"/>
    </row>
    <row r="17" spans="1:10" x14ac:dyDescent="0.25">
      <c r="A17" s="444"/>
      <c r="B17" s="444"/>
      <c r="C17" s="444"/>
      <c r="D17" s="444"/>
      <c r="E17" s="444"/>
      <c r="F17" s="444"/>
      <c r="G17" s="444"/>
      <c r="H17" s="444"/>
      <c r="I17" s="444"/>
      <c r="J17" s="444"/>
    </row>
    <row r="18" spans="1:10" x14ac:dyDescent="0.25">
      <c r="A18" s="444"/>
      <c r="B18" s="444"/>
      <c r="C18" s="444"/>
      <c r="D18" s="444"/>
      <c r="E18" s="444"/>
      <c r="F18" s="444"/>
      <c r="G18" s="444"/>
      <c r="H18" s="444"/>
      <c r="I18" s="444"/>
      <c r="J18" s="444"/>
    </row>
    <row r="19" spans="1:10" x14ac:dyDescent="0.25">
      <c r="A19" s="444"/>
      <c r="B19" s="444"/>
      <c r="C19" s="444"/>
      <c r="D19" s="444"/>
      <c r="E19" s="444"/>
      <c r="F19" s="444"/>
      <c r="G19" s="444"/>
      <c r="H19" s="444"/>
      <c r="I19" s="444"/>
      <c r="J19" s="444"/>
    </row>
    <row r="20" spans="1:10" ht="58.65" customHeight="1" x14ac:dyDescent="0.25">
      <c r="A20" s="444"/>
      <c r="B20" s="444"/>
      <c r="C20" s="444"/>
      <c r="D20" s="444"/>
      <c r="E20" s="444"/>
      <c r="F20" s="444"/>
      <c r="G20" s="444"/>
      <c r="H20" s="444"/>
      <c r="I20" s="444"/>
      <c r="J20" s="444"/>
    </row>
    <row r="21" spans="1:10" ht="60.75" customHeight="1" x14ac:dyDescent="0.25">
      <c r="A21" s="444"/>
      <c r="B21" s="444"/>
      <c r="C21" s="444"/>
      <c r="D21" s="444"/>
      <c r="E21" s="444"/>
      <c r="F21" s="444"/>
      <c r="G21" s="444"/>
      <c r="H21" s="444"/>
      <c r="I21" s="444"/>
      <c r="J21" s="444"/>
    </row>
    <row r="22" spans="1:10" ht="58.65" customHeight="1" x14ac:dyDescent="0.25">
      <c r="A22" s="444"/>
      <c r="B22" s="444"/>
      <c r="C22" s="444"/>
      <c r="D22" s="444"/>
      <c r="E22" s="444"/>
      <c r="F22" s="444"/>
      <c r="G22" s="444"/>
      <c r="H22" s="444"/>
      <c r="I22" s="444"/>
      <c r="J22" s="444"/>
    </row>
    <row r="23" spans="1:10" ht="52.5" customHeight="1" x14ac:dyDescent="0.25">
      <c r="A23" s="444"/>
      <c r="B23" s="444"/>
      <c r="C23" s="444"/>
      <c r="D23" s="444"/>
      <c r="E23" s="444"/>
      <c r="F23" s="444"/>
      <c r="G23" s="444"/>
      <c r="H23" s="444"/>
      <c r="I23" s="444"/>
      <c r="J23" s="444"/>
    </row>
    <row r="24" spans="1:10" x14ac:dyDescent="0.25">
      <c r="A24" s="444"/>
      <c r="B24" s="444"/>
      <c r="C24" s="444"/>
      <c r="D24" s="444"/>
      <c r="E24" s="444"/>
      <c r="F24" s="444"/>
      <c r="G24" s="444"/>
      <c r="H24" s="444"/>
      <c r="I24" s="444"/>
      <c r="J24" s="444"/>
    </row>
    <row r="25" spans="1:10" x14ac:dyDescent="0.25">
      <c r="A25" s="444"/>
      <c r="B25" s="444"/>
      <c r="C25" s="444"/>
      <c r="D25" s="444"/>
      <c r="E25" s="444"/>
      <c r="F25" s="444"/>
      <c r="G25" s="444"/>
      <c r="H25" s="444"/>
      <c r="I25" s="444"/>
      <c r="J25" s="444"/>
    </row>
    <row r="26" spans="1:10" x14ac:dyDescent="0.25">
      <c r="A26" s="444"/>
      <c r="B26" s="444"/>
      <c r="C26" s="444"/>
      <c r="D26" s="444"/>
      <c r="E26" s="444"/>
      <c r="F26" s="444"/>
      <c r="G26" s="444"/>
      <c r="H26" s="444"/>
      <c r="I26" s="444"/>
      <c r="J26" s="444"/>
    </row>
    <row r="27" spans="1:10" ht="71.400000000000006" customHeight="1" x14ac:dyDescent="0.25">
      <c r="A27" s="444"/>
      <c r="B27" s="444"/>
      <c r="C27" s="444"/>
      <c r="D27" s="444"/>
      <c r="E27" s="444"/>
      <c r="F27" s="444"/>
      <c r="G27" s="444"/>
      <c r="H27" s="444"/>
      <c r="I27" s="444"/>
      <c r="J27" s="444"/>
    </row>
    <row r="28" spans="1:10" ht="42.75" customHeight="1" x14ac:dyDescent="0.25">
      <c r="A28" s="444"/>
      <c r="B28" s="444"/>
      <c r="C28" s="444"/>
      <c r="D28" s="444"/>
      <c r="E28" s="444"/>
      <c r="F28" s="444"/>
      <c r="G28" s="444"/>
      <c r="H28" s="444"/>
      <c r="I28" s="444"/>
      <c r="J28" s="444"/>
    </row>
    <row r="29" spans="1:10" ht="21.75" customHeight="1" x14ac:dyDescent="0.25">
      <c r="A29" s="444"/>
      <c r="B29" s="444"/>
      <c r="C29" s="444"/>
      <c r="D29" s="444"/>
      <c r="E29" s="444"/>
      <c r="F29" s="444"/>
      <c r="G29" s="444"/>
      <c r="H29" s="444"/>
      <c r="I29" s="444"/>
      <c r="J29" s="444"/>
    </row>
    <row r="30" spans="1:10" ht="9.75" customHeight="1" x14ac:dyDescent="0.25">
      <c r="A30" s="444"/>
      <c r="B30" s="444"/>
      <c r="C30" s="444"/>
      <c r="D30" s="444"/>
      <c r="E30" s="444"/>
      <c r="F30" s="444"/>
      <c r="G30" s="444"/>
      <c r="H30" s="444"/>
      <c r="I30" s="444"/>
      <c r="J30" s="444"/>
    </row>
    <row r="32" spans="1:10" ht="27" customHeight="1" x14ac:dyDescent="0.25">
      <c r="A32" s="446" t="s">
        <v>699</v>
      </c>
      <c r="B32" s="446"/>
      <c r="C32" s="446"/>
      <c r="D32" s="446"/>
      <c r="E32" s="446"/>
      <c r="F32" s="446"/>
      <c r="G32" s="446"/>
    </row>
    <row r="33" spans="1:7" x14ac:dyDescent="0.25">
      <c r="A33" s="220"/>
      <c r="B33" s="220"/>
      <c r="C33" s="220"/>
      <c r="D33" s="220"/>
      <c r="E33" s="220"/>
      <c r="F33" s="220"/>
      <c r="G33" s="220"/>
    </row>
    <row r="34" spans="1:7" ht="27.75" customHeight="1" x14ac:dyDescent="0.25">
      <c r="A34" s="446" t="s">
        <v>700</v>
      </c>
      <c r="B34" s="446"/>
      <c r="C34" s="446"/>
      <c r="D34" s="446"/>
      <c r="E34" s="446"/>
      <c r="F34" s="446"/>
      <c r="G34" s="446"/>
    </row>
    <row r="35" spans="1:7" x14ac:dyDescent="0.25">
      <c r="A35" s="220"/>
      <c r="B35" s="220"/>
      <c r="C35" s="220"/>
      <c r="D35" s="220"/>
      <c r="E35" s="220"/>
      <c r="F35" s="220"/>
      <c r="G35" s="220"/>
    </row>
    <row r="36" spans="1:7" x14ac:dyDescent="0.25">
      <c r="A36" s="221" t="s">
        <v>701</v>
      </c>
      <c r="B36" s="222"/>
      <c r="C36" s="222"/>
      <c r="D36" s="222"/>
      <c r="E36" s="222"/>
      <c r="F36" s="222"/>
      <c r="G36" s="222"/>
    </row>
    <row r="38" spans="1:7" ht="15.6" x14ac:dyDescent="0.3">
      <c r="A38" s="117" t="s">
        <v>498</v>
      </c>
      <c r="B38" s="118"/>
      <c r="C38" s="118"/>
      <c r="D38" s="118"/>
      <c r="E38" s="119"/>
      <c r="F38" s="120"/>
      <c r="G38" s="120"/>
    </row>
    <row r="39" spans="1:7" x14ac:dyDescent="0.25">
      <c r="A39" s="121"/>
      <c r="B39" s="118"/>
      <c r="C39" s="118"/>
      <c r="D39" s="118"/>
      <c r="E39" s="119"/>
      <c r="F39" s="120"/>
      <c r="G39" s="120"/>
    </row>
    <row r="40" spans="1:7" x14ac:dyDescent="0.25">
      <c r="A40" s="122" t="s">
        <v>499</v>
      </c>
      <c r="B40" s="122"/>
      <c r="C40" s="122"/>
      <c r="D40" s="122"/>
      <c r="E40" s="122"/>
      <c r="F40" s="122"/>
      <c r="G40" s="122"/>
    </row>
    <row r="41" spans="1:7" ht="13.8" thickBot="1" x14ac:dyDescent="0.3">
      <c r="A41" s="123"/>
      <c r="B41" s="123"/>
      <c r="C41" s="123"/>
      <c r="D41" s="123"/>
      <c r="E41" s="123"/>
      <c r="F41" s="123"/>
      <c r="G41" s="123"/>
    </row>
    <row r="42" spans="1:7" ht="48" x14ac:dyDescent="0.25">
      <c r="A42" s="124" t="s">
        <v>500</v>
      </c>
      <c r="B42" s="125" t="s">
        <v>501</v>
      </c>
      <c r="C42" s="125" t="s">
        <v>502</v>
      </c>
      <c r="D42" s="125" t="s">
        <v>503</v>
      </c>
      <c r="E42" s="125" t="s">
        <v>502</v>
      </c>
      <c r="F42" s="125" t="s">
        <v>504</v>
      </c>
      <c r="G42" s="126" t="s">
        <v>505</v>
      </c>
    </row>
    <row r="43" spans="1:7" ht="96" x14ac:dyDescent="0.25">
      <c r="A43" s="127" t="s">
        <v>506</v>
      </c>
      <c r="B43" s="128" t="s">
        <v>507</v>
      </c>
      <c r="C43" s="129" t="s">
        <v>508</v>
      </c>
      <c r="D43" s="130">
        <f>SUM(D44:D48)</f>
        <v>5152302</v>
      </c>
      <c r="E43" s="130">
        <f>SUM(E44:E48)</f>
        <v>5152302</v>
      </c>
      <c r="F43" s="130">
        <f t="shared" ref="F43:F48" si="0">+E43-D43</f>
        <v>0</v>
      </c>
      <c r="G43" s="131"/>
    </row>
    <row r="44" spans="1:7" x14ac:dyDescent="0.25">
      <c r="A44" s="132" t="s">
        <v>509</v>
      </c>
      <c r="B44" s="133" t="s">
        <v>510</v>
      </c>
      <c r="C44" s="133" t="s">
        <v>472</v>
      </c>
      <c r="D44" s="134">
        <v>34640</v>
      </c>
      <c r="E44" s="134">
        <v>34640</v>
      </c>
      <c r="F44" s="134">
        <f t="shared" si="0"/>
        <v>0</v>
      </c>
      <c r="G44" s="135"/>
    </row>
    <row r="45" spans="1:7" ht="55.5" customHeight="1" x14ac:dyDescent="0.25">
      <c r="A45" s="136" t="s">
        <v>511</v>
      </c>
      <c r="B45" s="137" t="s">
        <v>512</v>
      </c>
      <c r="C45" s="137" t="s">
        <v>513</v>
      </c>
      <c r="D45" s="134">
        <v>3936985</v>
      </c>
      <c r="E45" s="134">
        <f>3916939+3180+16866</f>
        <v>3936985</v>
      </c>
      <c r="F45" s="134">
        <f t="shared" si="0"/>
        <v>0</v>
      </c>
      <c r="G45" s="226" t="s">
        <v>730</v>
      </c>
    </row>
    <row r="46" spans="1:7" ht="57" x14ac:dyDescent="0.25">
      <c r="A46" s="136" t="s">
        <v>514</v>
      </c>
      <c r="B46" s="137" t="s">
        <v>515</v>
      </c>
      <c r="C46" s="137" t="s">
        <v>516</v>
      </c>
      <c r="D46" s="134">
        <v>1017453</v>
      </c>
      <c r="E46" s="134">
        <f>941804+70112+359+5178</f>
        <v>1017453</v>
      </c>
      <c r="F46" s="134">
        <f t="shared" si="0"/>
        <v>0</v>
      </c>
      <c r="G46" s="138" t="s">
        <v>517</v>
      </c>
    </row>
    <row r="47" spans="1:7" x14ac:dyDescent="0.25">
      <c r="A47" s="132" t="s">
        <v>518</v>
      </c>
      <c r="B47" s="133" t="s">
        <v>519</v>
      </c>
      <c r="C47" s="137" t="s">
        <v>520</v>
      </c>
      <c r="D47" s="134">
        <v>0</v>
      </c>
      <c r="E47" s="134">
        <v>0</v>
      </c>
      <c r="F47" s="134">
        <f t="shared" si="0"/>
        <v>0</v>
      </c>
      <c r="G47" s="138"/>
    </row>
    <row r="48" spans="1:7" x14ac:dyDescent="0.25">
      <c r="A48" s="132" t="s">
        <v>521</v>
      </c>
      <c r="B48" s="133" t="s">
        <v>522</v>
      </c>
      <c r="C48" s="133" t="s">
        <v>523</v>
      </c>
      <c r="D48" s="134">
        <v>163224</v>
      </c>
      <c r="E48" s="139">
        <v>163224</v>
      </c>
      <c r="F48" s="139">
        <f t="shared" si="0"/>
        <v>0</v>
      </c>
      <c r="G48" s="138"/>
    </row>
    <row r="49" spans="1:7" x14ac:dyDescent="0.25">
      <c r="A49" s="140"/>
      <c r="B49" s="141"/>
      <c r="C49" s="141"/>
      <c r="D49" s="142"/>
      <c r="E49" s="142"/>
      <c r="F49" s="143"/>
      <c r="G49" s="144"/>
    </row>
    <row r="50" spans="1:7" ht="48" x14ac:dyDescent="0.25">
      <c r="A50" s="127" t="s">
        <v>524</v>
      </c>
      <c r="B50" s="128" t="s">
        <v>525</v>
      </c>
      <c r="C50" s="129" t="s">
        <v>526</v>
      </c>
      <c r="D50" s="130">
        <f>SUM(D51:D54)-1</f>
        <v>656422</v>
      </c>
      <c r="E50" s="130">
        <f>SUM(E51:E54)-1</f>
        <v>656422</v>
      </c>
      <c r="F50" s="130">
        <f>+E50-D50</f>
        <v>0</v>
      </c>
      <c r="G50" s="145" t="s">
        <v>722</v>
      </c>
    </row>
    <row r="51" spans="1:7" x14ac:dyDescent="0.25">
      <c r="A51" s="132" t="s">
        <v>528</v>
      </c>
      <c r="B51" s="133" t="s">
        <v>529</v>
      </c>
      <c r="C51" s="133" t="s">
        <v>530</v>
      </c>
      <c r="D51" s="134">
        <v>23619</v>
      </c>
      <c r="E51" s="134">
        <v>23619</v>
      </c>
      <c r="F51" s="134">
        <f>+E51-D51</f>
        <v>0</v>
      </c>
      <c r="G51" s="146"/>
    </row>
    <row r="52" spans="1:7" ht="125.4" customHeight="1" x14ac:dyDescent="0.25">
      <c r="A52" s="136" t="s">
        <v>531</v>
      </c>
      <c r="B52" s="137" t="s">
        <v>532</v>
      </c>
      <c r="C52" s="137" t="s">
        <v>520</v>
      </c>
      <c r="D52" s="134">
        <v>50219</v>
      </c>
      <c r="E52" s="134">
        <f>43673+2235+457+626+834+2392+2</f>
        <v>50219</v>
      </c>
      <c r="F52" s="134">
        <f>+E52-D52</f>
        <v>0</v>
      </c>
      <c r="G52" s="138" t="s">
        <v>723</v>
      </c>
    </row>
    <row r="53" spans="1:7" ht="22.8" x14ac:dyDescent="0.25">
      <c r="A53" s="132" t="s">
        <v>533</v>
      </c>
      <c r="B53" s="133" t="s">
        <v>534</v>
      </c>
      <c r="C53" s="137" t="s">
        <v>535</v>
      </c>
      <c r="D53" s="134">
        <v>444</v>
      </c>
      <c r="E53" s="134">
        <v>444</v>
      </c>
      <c r="F53" s="134">
        <f>+E53-D53</f>
        <v>0</v>
      </c>
      <c r="G53" s="138" t="s">
        <v>536</v>
      </c>
    </row>
    <row r="54" spans="1:7" ht="22.8" x14ac:dyDescent="0.25">
      <c r="A54" s="132" t="s">
        <v>537</v>
      </c>
      <c r="B54" s="133" t="s">
        <v>538</v>
      </c>
      <c r="C54" s="133" t="s">
        <v>539</v>
      </c>
      <c r="D54" s="134">
        <v>582141</v>
      </c>
      <c r="E54" s="134">
        <v>582141</v>
      </c>
      <c r="F54" s="134">
        <f>+E54-D54</f>
        <v>0</v>
      </c>
      <c r="G54" s="226" t="s">
        <v>731</v>
      </c>
    </row>
    <row r="55" spans="1:7" x14ac:dyDescent="0.25">
      <c r="A55" s="140"/>
      <c r="B55" s="141"/>
      <c r="C55" s="141"/>
      <c r="D55" s="142"/>
      <c r="E55" s="142"/>
      <c r="F55" s="143"/>
      <c r="G55" s="144"/>
    </row>
    <row r="56" spans="1:7" ht="84" x14ac:dyDescent="0.25">
      <c r="A56" s="127" t="s">
        <v>540</v>
      </c>
      <c r="B56" s="129" t="s">
        <v>541</v>
      </c>
      <c r="C56" s="129" t="s">
        <v>520</v>
      </c>
      <c r="D56" s="130">
        <v>21273</v>
      </c>
      <c r="E56" s="130">
        <f>2398+27+18818+30</f>
        <v>21273</v>
      </c>
      <c r="F56" s="130">
        <f>+D56-E56</f>
        <v>0</v>
      </c>
      <c r="G56" s="147" t="s">
        <v>724</v>
      </c>
    </row>
    <row r="57" spans="1:7" ht="13.8" thickBot="1" x14ac:dyDescent="0.3">
      <c r="A57" s="148" t="s">
        <v>542</v>
      </c>
      <c r="B57" s="149" t="s">
        <v>543</v>
      </c>
      <c r="C57" s="150"/>
      <c r="D57" s="151">
        <f>+D43+D50+D56</f>
        <v>5829997</v>
      </c>
      <c r="E57" s="151">
        <f>+E43+E50+E56</f>
        <v>5829997</v>
      </c>
      <c r="F57" s="151">
        <f>+E57-D57</f>
        <v>0</v>
      </c>
      <c r="G57" s="152"/>
    </row>
    <row r="58" spans="1:7" ht="13.8" thickBot="1" x14ac:dyDescent="0.3">
      <c r="A58" s="153"/>
      <c r="B58" s="154"/>
      <c r="C58" s="154"/>
      <c r="D58" s="155"/>
      <c r="E58" s="155"/>
      <c r="F58" s="156"/>
      <c r="G58" s="153"/>
    </row>
    <row r="59" spans="1:7" ht="36" x14ac:dyDescent="0.25">
      <c r="A59" s="157" t="s">
        <v>544</v>
      </c>
      <c r="B59" s="158" t="s">
        <v>545</v>
      </c>
      <c r="C59" s="158" t="s">
        <v>546</v>
      </c>
      <c r="D59" s="159">
        <v>2619280</v>
      </c>
      <c r="E59" s="159">
        <v>2619280</v>
      </c>
      <c r="F59" s="160">
        <f>+E59-D59</f>
        <v>0</v>
      </c>
      <c r="G59" s="161" t="s">
        <v>547</v>
      </c>
    </row>
    <row r="60" spans="1:7" x14ac:dyDescent="0.25">
      <c r="A60" s="132"/>
      <c r="B60" s="141"/>
      <c r="C60" s="141"/>
      <c r="D60" s="142"/>
      <c r="E60" s="142"/>
      <c r="F60" s="143"/>
      <c r="G60" s="144"/>
    </row>
    <row r="61" spans="1:7" ht="78" customHeight="1" x14ac:dyDescent="0.25">
      <c r="A61" s="162" t="s">
        <v>548</v>
      </c>
      <c r="B61" s="129" t="s">
        <v>549</v>
      </c>
      <c r="C61" s="129" t="s">
        <v>550</v>
      </c>
      <c r="D61" s="130">
        <v>134552</v>
      </c>
      <c r="E61" s="130">
        <f>24964+28843+24828+55917</f>
        <v>134552</v>
      </c>
      <c r="F61" s="130">
        <f>+E61-D61</f>
        <v>0</v>
      </c>
      <c r="G61" s="147" t="s">
        <v>732</v>
      </c>
    </row>
    <row r="62" spans="1:7" x14ac:dyDescent="0.25">
      <c r="A62" s="132"/>
      <c r="B62" s="141"/>
      <c r="C62" s="141"/>
      <c r="D62" s="142"/>
      <c r="E62" s="142"/>
      <c r="F62" s="143"/>
      <c r="G62" s="144"/>
    </row>
    <row r="63" spans="1:7" ht="84" x14ac:dyDescent="0.25">
      <c r="A63" s="127" t="s">
        <v>551</v>
      </c>
      <c r="B63" s="129" t="s">
        <v>552</v>
      </c>
      <c r="C63" s="129" t="s">
        <v>553</v>
      </c>
      <c r="D63" s="130">
        <f>SUM(D64:D66)+1</f>
        <v>2331904</v>
      </c>
      <c r="E63" s="130">
        <f>SUM(E64:E66)+1</f>
        <v>2331904</v>
      </c>
      <c r="F63" s="130">
        <f>+E63-D63</f>
        <v>0</v>
      </c>
      <c r="G63" s="147" t="s">
        <v>733</v>
      </c>
    </row>
    <row r="64" spans="1:7" ht="51" customHeight="1" x14ac:dyDescent="0.25">
      <c r="A64" s="136" t="s">
        <v>554</v>
      </c>
      <c r="B64" s="133" t="s">
        <v>555</v>
      </c>
      <c r="C64" s="137" t="s">
        <v>556</v>
      </c>
      <c r="D64" s="134">
        <v>2303873</v>
      </c>
      <c r="E64" s="134">
        <f>+D64</f>
        <v>2303873</v>
      </c>
      <c r="F64" s="134">
        <f>+E64-D64</f>
        <v>0</v>
      </c>
      <c r="G64" s="138" t="s">
        <v>557</v>
      </c>
    </row>
    <row r="65" spans="1:8" ht="113.25" customHeight="1" x14ac:dyDescent="0.25">
      <c r="A65" s="132" t="s">
        <v>558</v>
      </c>
      <c r="B65" s="133" t="s">
        <v>559</v>
      </c>
      <c r="C65" s="137" t="s">
        <v>560</v>
      </c>
      <c r="D65" s="134">
        <v>15575</v>
      </c>
      <c r="E65" s="134">
        <f>4362+11212+1</f>
        <v>15575</v>
      </c>
      <c r="F65" s="134">
        <f>+E65-D65</f>
        <v>0</v>
      </c>
      <c r="G65" s="138" t="s">
        <v>561</v>
      </c>
      <c r="H65" s="223"/>
    </row>
    <row r="66" spans="1:8" x14ac:dyDescent="0.25">
      <c r="A66" s="132" t="s">
        <v>562</v>
      </c>
      <c r="B66" s="133" t="s">
        <v>563</v>
      </c>
      <c r="C66" s="133" t="s">
        <v>523</v>
      </c>
      <c r="D66" s="134">
        <v>12455</v>
      </c>
      <c r="E66" s="134">
        <f>+D66</f>
        <v>12455</v>
      </c>
      <c r="F66" s="134">
        <f>+E66-D66</f>
        <v>0</v>
      </c>
      <c r="G66" s="163"/>
    </row>
    <row r="67" spans="1:8" x14ac:dyDescent="0.25">
      <c r="A67" s="140"/>
      <c r="B67" s="141"/>
      <c r="C67" s="141"/>
      <c r="D67" s="142"/>
      <c r="E67" s="142"/>
      <c r="F67" s="143"/>
      <c r="G67" s="144"/>
    </row>
    <row r="68" spans="1:8" ht="60" x14ac:dyDescent="0.25">
      <c r="A68" s="127" t="s">
        <v>564</v>
      </c>
      <c r="B68" s="129" t="s">
        <v>565</v>
      </c>
      <c r="C68" s="129" t="s">
        <v>757</v>
      </c>
      <c r="D68" s="130">
        <f>SUM(D69:D75)+1</f>
        <v>665431</v>
      </c>
      <c r="E68" s="130">
        <f>SUM(E69:E75)+1</f>
        <v>665431</v>
      </c>
      <c r="F68" s="130">
        <f t="shared" ref="F68:F75" si="1">+E68-D68</f>
        <v>0</v>
      </c>
      <c r="G68" s="147" t="s">
        <v>734</v>
      </c>
    </row>
    <row r="69" spans="1:8" ht="34.200000000000003" x14ac:dyDescent="0.25">
      <c r="A69" s="136" t="s">
        <v>554</v>
      </c>
      <c r="B69" s="133" t="s">
        <v>566</v>
      </c>
      <c r="C69" s="133" t="s">
        <v>556</v>
      </c>
      <c r="D69" s="134">
        <v>523631</v>
      </c>
      <c r="E69" s="134">
        <v>523631</v>
      </c>
      <c r="F69" s="134">
        <f t="shared" si="1"/>
        <v>0</v>
      </c>
      <c r="G69" s="138" t="s">
        <v>567</v>
      </c>
    </row>
    <row r="70" spans="1:8" ht="140.25" customHeight="1" x14ac:dyDescent="0.25">
      <c r="A70" s="132" t="s">
        <v>568</v>
      </c>
      <c r="B70" s="137" t="s">
        <v>569</v>
      </c>
      <c r="C70" s="137" t="s">
        <v>570</v>
      </c>
      <c r="D70" s="224">
        <f>36067-2</f>
        <v>36065</v>
      </c>
      <c r="E70" s="224">
        <f>36067-2</f>
        <v>36065</v>
      </c>
      <c r="F70" s="134">
        <f t="shared" si="1"/>
        <v>0</v>
      </c>
      <c r="G70" s="226" t="s">
        <v>735</v>
      </c>
    </row>
    <row r="71" spans="1:8" ht="174.15" customHeight="1" x14ac:dyDescent="0.25">
      <c r="A71" s="136" t="s">
        <v>571</v>
      </c>
      <c r="B71" s="137" t="s">
        <v>572</v>
      </c>
      <c r="C71" s="137" t="s">
        <v>570</v>
      </c>
      <c r="D71" s="134">
        <f>102+51117+7</f>
        <v>51226</v>
      </c>
      <c r="E71" s="134">
        <f>102+7+51117</f>
        <v>51226</v>
      </c>
      <c r="F71" s="164">
        <f t="shared" si="1"/>
        <v>0</v>
      </c>
      <c r="G71" s="138" t="s">
        <v>736</v>
      </c>
    </row>
    <row r="72" spans="1:8" ht="34.5" customHeight="1" x14ac:dyDescent="0.25">
      <c r="A72" s="165" t="s">
        <v>573</v>
      </c>
      <c r="B72" s="137" t="s">
        <v>574</v>
      </c>
      <c r="C72" s="137" t="s">
        <v>570</v>
      </c>
      <c r="D72" s="134">
        <v>0</v>
      </c>
      <c r="E72" s="134">
        <v>0</v>
      </c>
      <c r="F72" s="164">
        <f>+D72-E72</f>
        <v>0</v>
      </c>
      <c r="G72" s="166"/>
    </row>
    <row r="73" spans="1:8" ht="185.25" customHeight="1" x14ac:dyDescent="0.25">
      <c r="A73" s="132" t="s">
        <v>575</v>
      </c>
      <c r="B73" s="137" t="s">
        <v>576</v>
      </c>
      <c r="C73" s="137" t="s">
        <v>570</v>
      </c>
      <c r="D73" s="224">
        <f>24805</f>
        <v>24805</v>
      </c>
      <c r="E73" s="224">
        <f>+D73</f>
        <v>24805</v>
      </c>
      <c r="F73" s="164">
        <f t="shared" si="1"/>
        <v>0</v>
      </c>
      <c r="G73" s="226" t="s">
        <v>740</v>
      </c>
    </row>
    <row r="74" spans="1:8" ht="171" customHeight="1" x14ac:dyDescent="0.25">
      <c r="A74" s="136" t="s">
        <v>577</v>
      </c>
      <c r="B74" s="137" t="s">
        <v>578</v>
      </c>
      <c r="C74" s="137" t="s">
        <v>570</v>
      </c>
      <c r="D74" s="134">
        <v>14662</v>
      </c>
      <c r="E74" s="134">
        <f>+D74</f>
        <v>14662</v>
      </c>
      <c r="F74" s="164">
        <f t="shared" si="1"/>
        <v>0</v>
      </c>
      <c r="G74" s="138" t="s">
        <v>737</v>
      </c>
    </row>
    <row r="75" spans="1:8" ht="193.65" customHeight="1" x14ac:dyDescent="0.25">
      <c r="A75" s="136" t="s">
        <v>744</v>
      </c>
      <c r="B75" s="137" t="s">
        <v>745</v>
      </c>
      <c r="C75" s="137" t="s">
        <v>581</v>
      </c>
      <c r="D75" s="134">
        <v>15041</v>
      </c>
      <c r="E75" s="134">
        <f>8685+3387+2969</f>
        <v>15041</v>
      </c>
      <c r="F75" s="164">
        <f t="shared" si="1"/>
        <v>0</v>
      </c>
      <c r="G75" s="138" t="s">
        <v>738</v>
      </c>
    </row>
    <row r="76" spans="1:8" x14ac:dyDescent="0.25">
      <c r="A76" s="140"/>
      <c r="B76" s="141"/>
      <c r="C76" s="141"/>
      <c r="D76" s="167"/>
      <c r="E76" s="142"/>
      <c r="F76" s="143"/>
      <c r="G76" s="144"/>
    </row>
    <row r="77" spans="1:8" ht="252" customHeight="1" x14ac:dyDescent="0.25">
      <c r="A77" s="127" t="s">
        <v>582</v>
      </c>
      <c r="B77" s="129" t="s">
        <v>583</v>
      </c>
      <c r="C77" s="129" t="s">
        <v>584</v>
      </c>
      <c r="D77" s="130">
        <v>78830</v>
      </c>
      <c r="E77" s="130">
        <f>29002+9379+295+19853+818+17563+1920</f>
        <v>78830</v>
      </c>
      <c r="F77" s="130">
        <f>+E77-D77</f>
        <v>0</v>
      </c>
      <c r="G77" s="147" t="s">
        <v>739</v>
      </c>
    </row>
    <row r="78" spans="1:8" ht="13.8" thickBot="1" x14ac:dyDescent="0.3">
      <c r="A78" s="148" t="s">
        <v>585</v>
      </c>
      <c r="B78" s="150" t="s">
        <v>586</v>
      </c>
      <c r="C78" s="150"/>
      <c r="D78" s="151">
        <f>+D59+D61+D63+D68+D77</f>
        <v>5829997</v>
      </c>
      <c r="E78" s="151">
        <f>+E59+E61+E63+E68+E77</f>
        <v>5829997</v>
      </c>
      <c r="F78" s="151">
        <f>+E78-D78</f>
        <v>0</v>
      </c>
      <c r="G78" s="152"/>
    </row>
    <row r="79" spans="1:8" x14ac:dyDescent="0.25">
      <c r="A79" s="168"/>
      <c r="B79" s="168"/>
      <c r="C79" s="168"/>
      <c r="D79" s="168"/>
      <c r="E79" s="168"/>
      <c r="F79" s="168"/>
      <c r="G79" s="168"/>
    </row>
    <row r="80" spans="1:8" x14ac:dyDescent="0.25">
      <c r="A80" s="168"/>
      <c r="B80" s="168"/>
      <c r="C80" s="168"/>
      <c r="D80" s="168"/>
      <c r="E80" s="168"/>
      <c r="F80" s="168"/>
      <c r="G80" s="168"/>
    </row>
    <row r="81" spans="1:7" ht="15.6" x14ac:dyDescent="0.3">
      <c r="A81" s="117" t="s">
        <v>750</v>
      </c>
      <c r="B81" s="117"/>
      <c r="C81" s="117"/>
      <c r="D81" s="117"/>
      <c r="E81" s="117"/>
      <c r="F81" s="117"/>
      <c r="G81" s="117"/>
    </row>
    <row r="82" spans="1:7" x14ac:dyDescent="0.25">
      <c r="A82" s="121"/>
      <c r="B82" s="169"/>
      <c r="C82" s="170"/>
      <c r="D82" s="171"/>
      <c r="E82" s="171"/>
      <c r="F82" s="119"/>
      <c r="G82" s="119"/>
    </row>
    <row r="83" spans="1:7" x14ac:dyDescent="0.25">
      <c r="A83" s="172" t="s">
        <v>499</v>
      </c>
      <c r="B83" s="172"/>
      <c r="C83" s="172"/>
      <c r="D83" s="172"/>
      <c r="E83" s="172"/>
      <c r="F83" s="172"/>
      <c r="G83" s="172"/>
    </row>
    <row r="84" spans="1:7" ht="13.8" thickBot="1" x14ac:dyDescent="0.3">
      <c r="A84" s="173"/>
      <c r="B84" s="174"/>
      <c r="C84" s="175"/>
      <c r="D84" s="176"/>
      <c r="E84" s="176"/>
      <c r="F84" s="177"/>
      <c r="G84" s="178"/>
    </row>
    <row r="85" spans="1:7" ht="48.6" thickBot="1" x14ac:dyDescent="0.3">
      <c r="A85" s="179" t="s">
        <v>587</v>
      </c>
      <c r="B85" s="125" t="s">
        <v>501</v>
      </c>
      <c r="C85" s="125" t="s">
        <v>502</v>
      </c>
      <c r="D85" s="125" t="s">
        <v>503</v>
      </c>
      <c r="E85" s="125" t="s">
        <v>502</v>
      </c>
      <c r="F85" s="125" t="s">
        <v>504</v>
      </c>
      <c r="G85" s="126" t="s">
        <v>505</v>
      </c>
    </row>
    <row r="86" spans="1:7" ht="24" x14ac:dyDescent="0.25">
      <c r="A86" s="180" t="s">
        <v>588</v>
      </c>
      <c r="B86" s="181" t="s">
        <v>589</v>
      </c>
      <c r="C86" s="182"/>
      <c r="D86" s="183">
        <f>+D87+D88+1</f>
        <v>1670375</v>
      </c>
      <c r="E86" s="183">
        <f>SUM(E87:E88)+1</f>
        <v>1670375</v>
      </c>
      <c r="F86" s="183">
        <f>+E86-D86</f>
        <v>0</v>
      </c>
      <c r="G86" s="184"/>
    </row>
    <row r="87" spans="1:7" ht="34.200000000000003" x14ac:dyDescent="0.25">
      <c r="A87" s="136" t="s">
        <v>590</v>
      </c>
      <c r="B87" s="137" t="s">
        <v>591</v>
      </c>
      <c r="C87" s="137" t="s">
        <v>592</v>
      </c>
      <c r="D87" s="134">
        <f>31632+1329300</f>
        <v>1360932</v>
      </c>
      <c r="E87" s="134">
        <f>+D87</f>
        <v>1360932</v>
      </c>
      <c r="F87" s="134">
        <f>+E87-D87</f>
        <v>0</v>
      </c>
      <c r="G87" s="163"/>
    </row>
    <row r="88" spans="1:7" ht="213.75" customHeight="1" x14ac:dyDescent="0.25">
      <c r="A88" s="136" t="s">
        <v>593</v>
      </c>
      <c r="B88" s="137" t="s">
        <v>594</v>
      </c>
      <c r="C88" s="137" t="s">
        <v>595</v>
      </c>
      <c r="D88" s="134">
        <f>234+281038+28171-1</f>
        <v>309442</v>
      </c>
      <c r="E88" s="134">
        <f>234+281038+28171-1</f>
        <v>309442</v>
      </c>
      <c r="F88" s="134">
        <f>+E88-D88</f>
        <v>0</v>
      </c>
      <c r="G88" s="138" t="s">
        <v>751</v>
      </c>
    </row>
    <row r="89" spans="1:7" x14ac:dyDescent="0.25">
      <c r="A89" s="140"/>
      <c r="B89" s="141"/>
      <c r="C89" s="185"/>
      <c r="D89" s="142"/>
      <c r="E89" s="142"/>
      <c r="F89" s="143"/>
      <c r="G89" s="186"/>
    </row>
    <row r="90" spans="1:7" ht="84.15" customHeight="1" x14ac:dyDescent="0.25">
      <c r="A90" s="127" t="s">
        <v>596</v>
      </c>
      <c r="B90" s="128" t="s">
        <v>597</v>
      </c>
      <c r="C90" s="129"/>
      <c r="D90" s="130">
        <f>SUM(D91:D97)</f>
        <v>1255330</v>
      </c>
      <c r="E90" s="130">
        <f>SUM(E91:E97)</f>
        <v>1255330</v>
      </c>
      <c r="F90" s="130">
        <f t="shared" ref="F90:F97" si="2">+E90-D90</f>
        <v>0</v>
      </c>
      <c r="G90" s="187" t="s">
        <v>746</v>
      </c>
    </row>
    <row r="91" spans="1:7" ht="50.25" customHeight="1" x14ac:dyDescent="0.25">
      <c r="A91" s="132" t="s">
        <v>598</v>
      </c>
      <c r="B91" s="137" t="s">
        <v>599</v>
      </c>
      <c r="C91" s="137" t="s">
        <v>600</v>
      </c>
      <c r="D91" s="134">
        <v>396120</v>
      </c>
      <c r="E91" s="134">
        <f>+D91</f>
        <v>396120</v>
      </c>
      <c r="F91" s="139">
        <f t="shared" si="2"/>
        <v>0</v>
      </c>
      <c r="G91" s="138" t="s">
        <v>601</v>
      </c>
    </row>
    <row r="92" spans="1:7" ht="113.25" customHeight="1" x14ac:dyDescent="0.25">
      <c r="A92" s="136" t="s">
        <v>602</v>
      </c>
      <c r="B92" s="133" t="s">
        <v>603</v>
      </c>
      <c r="C92" s="137" t="s">
        <v>604</v>
      </c>
      <c r="D92" s="134">
        <v>301251</v>
      </c>
      <c r="E92" s="134">
        <f>185544+53978+39419+22310</f>
        <v>301251</v>
      </c>
      <c r="F92" s="134">
        <f t="shared" si="2"/>
        <v>0</v>
      </c>
      <c r="G92" s="138" t="s">
        <v>747</v>
      </c>
    </row>
    <row r="93" spans="1:7" ht="22.8" x14ac:dyDescent="0.25">
      <c r="A93" s="136" t="s">
        <v>605</v>
      </c>
      <c r="B93" s="133" t="s">
        <v>606</v>
      </c>
      <c r="C93" s="137" t="s">
        <v>607</v>
      </c>
      <c r="D93" s="134">
        <v>397597</v>
      </c>
      <c r="E93" s="134">
        <f>+D93</f>
        <v>397597</v>
      </c>
      <c r="F93" s="134">
        <f t="shared" si="2"/>
        <v>0</v>
      </c>
      <c r="G93" s="188"/>
    </row>
    <row r="94" spans="1:7" ht="205.5" customHeight="1" x14ac:dyDescent="0.25">
      <c r="A94" s="136" t="s">
        <v>608</v>
      </c>
      <c r="B94" s="133" t="s">
        <v>609</v>
      </c>
      <c r="C94" s="137" t="s">
        <v>610</v>
      </c>
      <c r="D94" s="134">
        <v>113161</v>
      </c>
      <c r="E94" s="134">
        <f>277+65225+21697+15324+3490+5492+778+877+1</f>
        <v>113161</v>
      </c>
      <c r="F94" s="164">
        <f t="shared" si="2"/>
        <v>0</v>
      </c>
      <c r="G94" s="226" t="s">
        <v>748</v>
      </c>
    </row>
    <row r="95" spans="1:7" ht="135.75" customHeight="1" x14ac:dyDescent="0.25">
      <c r="A95" s="132" t="s">
        <v>611</v>
      </c>
      <c r="B95" s="133" t="s">
        <v>612</v>
      </c>
      <c r="C95" s="137" t="s">
        <v>613</v>
      </c>
      <c r="D95" s="134">
        <v>1646</v>
      </c>
      <c r="E95" s="134">
        <f>+D95</f>
        <v>1646</v>
      </c>
      <c r="F95" s="134">
        <f t="shared" si="2"/>
        <v>0</v>
      </c>
      <c r="G95" s="138" t="s">
        <v>614</v>
      </c>
    </row>
    <row r="96" spans="1:7" ht="150.75" customHeight="1" x14ac:dyDescent="0.25">
      <c r="A96" s="132" t="s">
        <v>615</v>
      </c>
      <c r="B96" s="133" t="s">
        <v>616</v>
      </c>
      <c r="C96" s="137" t="s">
        <v>610</v>
      </c>
      <c r="D96" s="134">
        <v>36609</v>
      </c>
      <c r="E96" s="134">
        <f>9293+2488+24828</f>
        <v>36609</v>
      </c>
      <c r="F96" s="134">
        <f t="shared" si="2"/>
        <v>0</v>
      </c>
      <c r="G96" s="138" t="s">
        <v>749</v>
      </c>
    </row>
    <row r="97" spans="1:7" ht="125.4" customHeight="1" x14ac:dyDescent="0.25">
      <c r="A97" s="132" t="s">
        <v>617</v>
      </c>
      <c r="B97" s="133" t="s">
        <v>618</v>
      </c>
      <c r="C97" s="137" t="s">
        <v>613</v>
      </c>
      <c r="D97" s="164">
        <v>8946</v>
      </c>
      <c r="E97" s="164">
        <f>2511+6435</f>
        <v>8946</v>
      </c>
      <c r="F97" s="134">
        <f t="shared" si="2"/>
        <v>0</v>
      </c>
      <c r="G97" s="138" t="s">
        <v>619</v>
      </c>
    </row>
    <row r="98" spans="1:7" x14ac:dyDescent="0.25">
      <c r="A98" s="140"/>
      <c r="B98" s="141"/>
      <c r="C98" s="185"/>
      <c r="D98" s="142"/>
      <c r="E98" s="142"/>
      <c r="F98" s="143"/>
      <c r="G98" s="186"/>
    </row>
    <row r="99" spans="1:7" ht="142.5" customHeight="1" x14ac:dyDescent="0.25">
      <c r="A99" s="162" t="s">
        <v>620</v>
      </c>
      <c r="B99" s="128" t="s">
        <v>621</v>
      </c>
      <c r="C99" s="129" t="s">
        <v>622</v>
      </c>
      <c r="D99" s="130">
        <v>21059</v>
      </c>
      <c r="E99" s="130">
        <f>67+3312+4729+743+229+7475+4504</f>
        <v>21059</v>
      </c>
      <c r="F99" s="130">
        <f>+E99-D99</f>
        <v>0</v>
      </c>
      <c r="G99" s="187" t="s">
        <v>752</v>
      </c>
    </row>
    <row r="100" spans="1:7" x14ac:dyDescent="0.25">
      <c r="A100" s="140"/>
      <c r="B100" s="141"/>
      <c r="C100" s="185"/>
      <c r="D100" s="142"/>
      <c r="E100" s="142"/>
      <c r="F100" s="143"/>
      <c r="G100" s="186"/>
    </row>
    <row r="101" spans="1:7" ht="90.75" customHeight="1" x14ac:dyDescent="0.25">
      <c r="A101" s="162" t="s">
        <v>623</v>
      </c>
      <c r="B101" s="128" t="s">
        <v>624</v>
      </c>
      <c r="C101" s="129" t="s">
        <v>622</v>
      </c>
      <c r="D101" s="130">
        <v>64980</v>
      </c>
      <c r="E101" s="130">
        <f>+D101</f>
        <v>64980</v>
      </c>
      <c r="F101" s="130">
        <f>+E101-D101</f>
        <v>0</v>
      </c>
      <c r="G101" s="187" t="s">
        <v>625</v>
      </c>
    </row>
    <row r="102" spans="1:7" x14ac:dyDescent="0.25">
      <c r="A102" s="140"/>
      <c r="B102" s="141"/>
      <c r="C102" s="185"/>
      <c r="D102" s="142"/>
      <c r="E102" s="142"/>
      <c r="F102" s="143"/>
      <c r="G102" s="186"/>
    </row>
    <row r="103" spans="1:7" x14ac:dyDescent="0.25">
      <c r="A103" s="162" t="s">
        <v>626</v>
      </c>
      <c r="B103" s="128" t="s">
        <v>534</v>
      </c>
      <c r="C103" s="129"/>
      <c r="D103" s="130">
        <f>+D99+D86</f>
        <v>1691434</v>
      </c>
      <c r="E103" s="130">
        <f>+E99+E86</f>
        <v>1691434</v>
      </c>
      <c r="F103" s="130">
        <f>+E103-D103</f>
        <v>0</v>
      </c>
      <c r="G103" s="189"/>
    </row>
    <row r="104" spans="1:7" x14ac:dyDescent="0.25">
      <c r="A104" s="190"/>
      <c r="B104" s="141"/>
      <c r="C104" s="185"/>
      <c r="D104" s="191"/>
      <c r="E104" s="191"/>
      <c r="F104" s="192"/>
      <c r="G104" s="193"/>
    </row>
    <row r="105" spans="1:7" x14ac:dyDescent="0.25">
      <c r="A105" s="162" t="s">
        <v>627</v>
      </c>
      <c r="B105" s="128" t="s">
        <v>628</v>
      </c>
      <c r="C105" s="129"/>
      <c r="D105" s="130">
        <f>+D101+D90</f>
        <v>1320310</v>
      </c>
      <c r="E105" s="130">
        <f>+E101+E90</f>
        <v>1320310</v>
      </c>
      <c r="F105" s="130">
        <f>+E105-D105</f>
        <v>0</v>
      </c>
      <c r="G105" s="189"/>
    </row>
    <row r="106" spans="1:7" x14ac:dyDescent="0.25">
      <c r="A106" s="140"/>
      <c r="B106" s="141"/>
      <c r="C106" s="185"/>
      <c r="D106" s="142"/>
      <c r="E106" s="142"/>
      <c r="F106" s="143"/>
      <c r="G106" s="186"/>
    </row>
    <row r="107" spans="1:7" ht="24" x14ac:dyDescent="0.25">
      <c r="A107" s="127" t="s">
        <v>629</v>
      </c>
      <c r="B107" s="128" t="s">
        <v>630</v>
      </c>
      <c r="C107" s="129"/>
      <c r="D107" s="130">
        <f>+D103-D105</f>
        <v>371124</v>
      </c>
      <c r="E107" s="130">
        <f>+E103-E105</f>
        <v>371124</v>
      </c>
      <c r="F107" s="130">
        <f>+E107-D107</f>
        <v>0</v>
      </c>
      <c r="G107" s="131"/>
    </row>
    <row r="108" spans="1:7" x14ac:dyDescent="0.25">
      <c r="A108" s="140"/>
      <c r="B108" s="141"/>
      <c r="C108" s="185"/>
      <c r="D108" s="142"/>
      <c r="E108" s="142"/>
      <c r="F108" s="143"/>
      <c r="G108" s="186"/>
    </row>
    <row r="109" spans="1:7" x14ac:dyDescent="0.25">
      <c r="A109" s="162" t="s">
        <v>631</v>
      </c>
      <c r="B109" s="128" t="s">
        <v>632</v>
      </c>
      <c r="C109" s="129"/>
      <c r="D109" s="130">
        <v>66518</v>
      </c>
      <c r="E109" s="130">
        <f>+D109</f>
        <v>66518</v>
      </c>
      <c r="F109" s="130">
        <f>+E109-D109</f>
        <v>0</v>
      </c>
      <c r="G109" s="131"/>
    </row>
    <row r="110" spans="1:7" x14ac:dyDescent="0.25">
      <c r="A110" s="140"/>
      <c r="B110" s="141"/>
      <c r="C110" s="185"/>
      <c r="D110" s="142"/>
      <c r="E110" s="142"/>
      <c r="F110" s="143"/>
      <c r="G110" s="186"/>
    </row>
    <row r="111" spans="1:7" ht="24.6" thickBot="1" x14ac:dyDescent="0.3">
      <c r="A111" s="194" t="s">
        <v>633</v>
      </c>
      <c r="B111" s="195" t="s">
        <v>634</v>
      </c>
      <c r="C111" s="196"/>
      <c r="D111" s="197">
        <f>+D107-D109</f>
        <v>304606</v>
      </c>
      <c r="E111" s="197">
        <f>+E107-E109</f>
        <v>304606</v>
      </c>
      <c r="F111" s="197">
        <f>+E111-D111</f>
        <v>0</v>
      </c>
      <c r="G111" s="198"/>
    </row>
    <row r="112" spans="1:7" x14ac:dyDescent="0.25">
      <c r="A112" s="168"/>
      <c r="B112" s="168"/>
      <c r="C112" s="168"/>
      <c r="D112" s="168"/>
      <c r="E112" s="168"/>
      <c r="F112" s="168"/>
      <c r="G112" s="168"/>
    </row>
    <row r="113" spans="1:7" x14ac:dyDescent="0.25">
      <c r="A113" s="168"/>
      <c r="B113" s="168"/>
      <c r="C113" s="168"/>
      <c r="D113" s="168"/>
      <c r="E113" s="168"/>
      <c r="F113" s="168"/>
      <c r="G113" s="168"/>
    </row>
    <row r="114" spans="1:7" x14ac:dyDescent="0.25">
      <c r="A114" s="168"/>
      <c r="B114" s="168"/>
      <c r="C114" s="168"/>
      <c r="D114" s="168"/>
      <c r="E114" s="168"/>
      <c r="F114" s="168"/>
      <c r="G114" s="168"/>
    </row>
    <row r="115" spans="1:7" ht="15.6" x14ac:dyDescent="0.3">
      <c r="A115" s="117" t="s">
        <v>635</v>
      </c>
      <c r="B115" s="118"/>
      <c r="C115" s="118"/>
      <c r="D115" s="118"/>
      <c r="E115" s="119"/>
      <c r="F115" s="120"/>
      <c r="G115" s="120"/>
    </row>
    <row r="116" spans="1:7" x14ac:dyDescent="0.25">
      <c r="A116" s="121"/>
      <c r="B116" s="118"/>
      <c r="C116" s="118"/>
      <c r="D116" s="118"/>
      <c r="E116" s="119"/>
      <c r="F116" s="120"/>
      <c r="G116" s="120"/>
    </row>
    <row r="117" spans="1:7" x14ac:dyDescent="0.25">
      <c r="A117" s="445" t="s">
        <v>499</v>
      </c>
      <c r="B117" s="445"/>
      <c r="C117" s="445"/>
      <c r="D117" s="445"/>
      <c r="E117" s="445"/>
      <c r="F117" s="445"/>
      <c r="G117" s="445"/>
    </row>
    <row r="118" spans="1:7" ht="13.8" thickBot="1" x14ac:dyDescent="0.3">
      <c r="A118" s="123"/>
      <c r="B118" s="123"/>
      <c r="C118" s="123"/>
      <c r="D118" s="123"/>
      <c r="E118" s="123"/>
      <c r="F118" s="123"/>
      <c r="G118" s="123"/>
    </row>
    <row r="119" spans="1:7" ht="48" x14ac:dyDescent="0.25">
      <c r="A119" s="124" t="s">
        <v>636</v>
      </c>
      <c r="B119" s="125" t="s">
        <v>501</v>
      </c>
      <c r="C119" s="125" t="s">
        <v>502</v>
      </c>
      <c r="D119" s="125" t="s">
        <v>503</v>
      </c>
      <c r="E119" s="125" t="s">
        <v>502</v>
      </c>
      <c r="F119" s="125" t="s">
        <v>504</v>
      </c>
      <c r="G119" s="126" t="s">
        <v>505</v>
      </c>
    </row>
    <row r="120" spans="1:7" ht="84" x14ac:dyDescent="0.25">
      <c r="A120" s="127" t="s">
        <v>637</v>
      </c>
      <c r="B120" s="128" t="s">
        <v>507</v>
      </c>
      <c r="C120" s="129" t="s">
        <v>638</v>
      </c>
      <c r="D120" s="130">
        <f>SUM(D121:D125)</f>
        <v>5324136</v>
      </c>
      <c r="E120" s="130">
        <f>SUM(E121:E125)</f>
        <v>5324136</v>
      </c>
      <c r="F120" s="130">
        <f>+E120-D120</f>
        <v>0</v>
      </c>
      <c r="G120" s="131"/>
    </row>
    <row r="121" spans="1:7" x14ac:dyDescent="0.25">
      <c r="A121" s="132" t="s">
        <v>509</v>
      </c>
      <c r="B121" s="133" t="s">
        <v>510</v>
      </c>
      <c r="C121" s="133" t="s">
        <v>472</v>
      </c>
      <c r="D121" s="134">
        <v>42275</v>
      </c>
      <c r="E121" s="134">
        <f>+D121</f>
        <v>42275</v>
      </c>
      <c r="F121" s="134">
        <f t="shared" ref="F121:F125" si="3">+E121-D121</f>
        <v>0</v>
      </c>
      <c r="G121" s="135"/>
    </row>
    <row r="122" spans="1:7" ht="45.6" x14ac:dyDescent="0.25">
      <c r="A122" s="136" t="s">
        <v>511</v>
      </c>
      <c r="B122" s="137" t="s">
        <v>512</v>
      </c>
      <c r="C122" s="137" t="s">
        <v>639</v>
      </c>
      <c r="D122" s="134">
        <v>4292520</v>
      </c>
      <c r="E122" s="134">
        <f>+D122</f>
        <v>4292520</v>
      </c>
      <c r="F122" s="134">
        <f t="shared" si="3"/>
        <v>0</v>
      </c>
      <c r="G122" s="138" t="s">
        <v>640</v>
      </c>
    </row>
    <row r="123" spans="1:7" ht="57" x14ac:dyDescent="0.25">
      <c r="A123" s="136" t="s">
        <v>514</v>
      </c>
      <c r="B123" s="137" t="s">
        <v>515</v>
      </c>
      <c r="C123" s="137" t="s">
        <v>641</v>
      </c>
      <c r="D123" s="134">
        <v>774870</v>
      </c>
      <c r="E123" s="134">
        <f>+D123</f>
        <v>774870</v>
      </c>
      <c r="F123" s="134">
        <f t="shared" si="3"/>
        <v>0</v>
      </c>
      <c r="G123" s="138" t="s">
        <v>642</v>
      </c>
    </row>
    <row r="124" spans="1:7" x14ac:dyDescent="0.25">
      <c r="A124" s="132" t="s">
        <v>518</v>
      </c>
      <c r="B124" s="133" t="s">
        <v>519</v>
      </c>
      <c r="C124" s="137" t="s">
        <v>520</v>
      </c>
      <c r="D124" s="134">
        <v>0</v>
      </c>
      <c r="E124" s="134">
        <v>0</v>
      </c>
      <c r="F124" s="134">
        <f t="shared" si="3"/>
        <v>0</v>
      </c>
      <c r="G124" s="138"/>
    </row>
    <row r="125" spans="1:7" x14ac:dyDescent="0.25">
      <c r="A125" s="132" t="s">
        <v>521</v>
      </c>
      <c r="B125" s="133" t="s">
        <v>522</v>
      </c>
      <c r="C125" s="133" t="s">
        <v>523</v>
      </c>
      <c r="D125" s="134">
        <v>214471</v>
      </c>
      <c r="E125" s="139">
        <f>+D125</f>
        <v>214471</v>
      </c>
      <c r="F125" s="139">
        <f t="shared" si="3"/>
        <v>0</v>
      </c>
      <c r="G125" s="138"/>
    </row>
    <row r="126" spans="1:7" x14ac:dyDescent="0.25">
      <c r="A126" s="140"/>
      <c r="B126" s="141"/>
      <c r="C126" s="141"/>
      <c r="D126" s="142"/>
      <c r="E126" s="142"/>
      <c r="F126" s="143"/>
      <c r="G126" s="144"/>
    </row>
    <row r="127" spans="1:7" ht="60" x14ac:dyDescent="0.25">
      <c r="A127" s="127" t="s">
        <v>524</v>
      </c>
      <c r="B127" s="128" t="s">
        <v>525</v>
      </c>
      <c r="C127" s="129" t="s">
        <v>643</v>
      </c>
      <c r="D127" s="130">
        <f>SUM(D128:D131)</f>
        <v>583233</v>
      </c>
      <c r="E127" s="130">
        <f>SUM(E128:E131)</f>
        <v>583233</v>
      </c>
      <c r="F127" s="130">
        <f>+E127-D127</f>
        <v>0</v>
      </c>
      <c r="G127" s="145" t="s">
        <v>527</v>
      </c>
    </row>
    <row r="128" spans="1:7" x14ac:dyDescent="0.25">
      <c r="A128" s="132" t="s">
        <v>528</v>
      </c>
      <c r="B128" s="133" t="s">
        <v>529</v>
      </c>
      <c r="C128" s="133" t="s">
        <v>530</v>
      </c>
      <c r="D128" s="134">
        <v>27296</v>
      </c>
      <c r="E128" s="134">
        <f>+D128</f>
        <v>27296</v>
      </c>
      <c r="F128" s="134">
        <f>+E128-D128</f>
        <v>0</v>
      </c>
      <c r="G128" s="146"/>
    </row>
    <row r="129" spans="1:7" ht="79.8" x14ac:dyDescent="0.25">
      <c r="A129" s="136" t="s">
        <v>531</v>
      </c>
      <c r="B129" s="137" t="s">
        <v>532</v>
      </c>
      <c r="C129" s="137" t="s">
        <v>520</v>
      </c>
      <c r="D129" s="134">
        <v>32385</v>
      </c>
      <c r="E129" s="134">
        <f>32387-2</f>
        <v>32385</v>
      </c>
      <c r="F129" s="134">
        <f>+E129-D129</f>
        <v>0</v>
      </c>
      <c r="G129" s="138" t="s">
        <v>644</v>
      </c>
    </row>
    <row r="130" spans="1:7" ht="34.200000000000003" x14ac:dyDescent="0.25">
      <c r="A130" s="132" t="s">
        <v>533</v>
      </c>
      <c r="B130" s="133" t="s">
        <v>534</v>
      </c>
      <c r="C130" s="137" t="s">
        <v>645</v>
      </c>
      <c r="D130" s="134">
        <v>578</v>
      </c>
      <c r="E130" s="134">
        <f t="shared" ref="E130" si="4">+D130</f>
        <v>578</v>
      </c>
      <c r="F130" s="134">
        <f>+E130-D130</f>
        <v>0</v>
      </c>
      <c r="G130" s="138" t="s">
        <v>646</v>
      </c>
    </row>
    <row r="131" spans="1:7" ht="22.8" x14ac:dyDescent="0.25">
      <c r="A131" s="132" t="s">
        <v>537</v>
      </c>
      <c r="B131" s="133" t="s">
        <v>538</v>
      </c>
      <c r="C131" s="133" t="s">
        <v>539</v>
      </c>
      <c r="D131" s="134">
        <v>522974</v>
      </c>
      <c r="E131" s="134">
        <v>522974</v>
      </c>
      <c r="F131" s="134">
        <f>+E131-D131</f>
        <v>0</v>
      </c>
      <c r="G131" s="138" t="s">
        <v>647</v>
      </c>
    </row>
    <row r="132" spans="1:7" x14ac:dyDescent="0.25">
      <c r="A132" s="140"/>
      <c r="B132" s="141"/>
      <c r="C132" s="141"/>
      <c r="D132" s="142"/>
      <c r="E132" s="142"/>
      <c r="F132" s="143"/>
      <c r="G132" s="144"/>
    </row>
    <row r="133" spans="1:7" ht="93.15" customHeight="1" x14ac:dyDescent="0.25">
      <c r="A133" s="127" t="s">
        <v>540</v>
      </c>
      <c r="B133" s="129" t="s">
        <v>541</v>
      </c>
      <c r="C133" s="129" t="s">
        <v>520</v>
      </c>
      <c r="D133" s="130">
        <v>46703</v>
      </c>
      <c r="E133" s="130">
        <f>46701+2</f>
        <v>46703</v>
      </c>
      <c r="F133" s="130">
        <f>+D133-E133</f>
        <v>0</v>
      </c>
      <c r="G133" s="147" t="s">
        <v>648</v>
      </c>
    </row>
    <row r="134" spans="1:7" ht="13.8" thickBot="1" x14ac:dyDescent="0.3">
      <c r="A134" s="148" t="s">
        <v>542</v>
      </c>
      <c r="B134" s="150" t="s">
        <v>543</v>
      </c>
      <c r="C134" s="150"/>
      <c r="D134" s="151">
        <f>+D120+D127+D133</f>
        <v>5954072</v>
      </c>
      <c r="E134" s="151">
        <f>+E120+E127+E133</f>
        <v>5954072</v>
      </c>
      <c r="F134" s="151">
        <f>+E134-D134</f>
        <v>0</v>
      </c>
      <c r="G134" s="152"/>
    </row>
    <row r="135" spans="1:7" ht="13.8" thickBot="1" x14ac:dyDescent="0.3">
      <c r="A135" s="153"/>
      <c r="B135" s="154"/>
      <c r="C135" s="154"/>
      <c r="D135" s="155"/>
      <c r="E135" s="155"/>
      <c r="F135" s="156"/>
      <c r="G135" s="153"/>
    </row>
    <row r="136" spans="1:7" ht="36" x14ac:dyDescent="0.25">
      <c r="A136" s="157" t="s">
        <v>544</v>
      </c>
      <c r="B136" s="158" t="s">
        <v>545</v>
      </c>
      <c r="C136" s="158" t="s">
        <v>546</v>
      </c>
      <c r="D136" s="159">
        <v>2385224</v>
      </c>
      <c r="E136" s="159">
        <f>+D136</f>
        <v>2385224</v>
      </c>
      <c r="F136" s="160">
        <f>+E136-D136</f>
        <v>0</v>
      </c>
      <c r="G136" s="161" t="s">
        <v>649</v>
      </c>
    </row>
    <row r="137" spans="1:7" x14ac:dyDescent="0.25">
      <c r="A137" s="132"/>
      <c r="B137" s="141"/>
      <c r="C137" s="141"/>
      <c r="D137" s="142"/>
      <c r="E137" s="142"/>
      <c r="F137" s="143"/>
      <c r="G137" s="144"/>
    </row>
    <row r="138" spans="1:7" ht="73.5" customHeight="1" x14ac:dyDescent="0.25">
      <c r="A138" s="162" t="s">
        <v>548</v>
      </c>
      <c r="B138" s="129" t="s">
        <v>549</v>
      </c>
      <c r="C138" s="129" t="s">
        <v>550</v>
      </c>
      <c r="D138" s="130">
        <v>113214</v>
      </c>
      <c r="E138" s="130">
        <f>113215-1</f>
        <v>113214</v>
      </c>
      <c r="F138" s="130">
        <f>+E138-D138</f>
        <v>0</v>
      </c>
      <c r="G138" s="147" t="s">
        <v>650</v>
      </c>
    </row>
    <row r="139" spans="1:7" x14ac:dyDescent="0.25">
      <c r="A139" s="132"/>
      <c r="B139" s="141"/>
      <c r="C139" s="141"/>
      <c r="D139" s="142"/>
      <c r="E139" s="142"/>
      <c r="F139" s="143"/>
      <c r="G139" s="144"/>
    </row>
    <row r="140" spans="1:7" ht="84" x14ac:dyDescent="0.25">
      <c r="A140" s="127" t="s">
        <v>651</v>
      </c>
      <c r="B140" s="129" t="s">
        <v>552</v>
      </c>
      <c r="C140" s="129" t="s">
        <v>553</v>
      </c>
      <c r="D140" s="130">
        <f>SUM(D141:D143)</f>
        <v>2524889</v>
      </c>
      <c r="E140" s="130">
        <f>SUM(E141:E143)</f>
        <v>2524889</v>
      </c>
      <c r="F140" s="130">
        <f>+E140-D140</f>
        <v>0</v>
      </c>
      <c r="G140" s="147" t="s">
        <v>725</v>
      </c>
    </row>
    <row r="141" spans="1:7" ht="34.200000000000003" x14ac:dyDescent="0.25">
      <c r="A141" s="136" t="s">
        <v>554</v>
      </c>
      <c r="B141" s="133" t="s">
        <v>555</v>
      </c>
      <c r="C141" s="137" t="s">
        <v>556</v>
      </c>
      <c r="D141" s="134">
        <v>2474586</v>
      </c>
      <c r="E141" s="134">
        <v>2474586</v>
      </c>
      <c r="F141" s="134">
        <f>+E141-D141</f>
        <v>0</v>
      </c>
      <c r="G141" s="138" t="s">
        <v>652</v>
      </c>
    </row>
    <row r="142" spans="1:7" ht="91.2" x14ac:dyDescent="0.25">
      <c r="A142" s="132" t="s">
        <v>558</v>
      </c>
      <c r="B142" s="133" t="s">
        <v>559</v>
      </c>
      <c r="C142" s="137" t="s">
        <v>560</v>
      </c>
      <c r="D142" s="134">
        <v>36996</v>
      </c>
      <c r="E142" s="134">
        <f>36995+1</f>
        <v>36996</v>
      </c>
      <c r="F142" s="134">
        <f>+E142-D142</f>
        <v>0</v>
      </c>
      <c r="G142" s="138" t="s">
        <v>653</v>
      </c>
    </row>
    <row r="143" spans="1:7" x14ac:dyDescent="0.25">
      <c r="A143" s="132" t="s">
        <v>562</v>
      </c>
      <c r="B143" s="133" t="s">
        <v>563</v>
      </c>
      <c r="C143" s="133" t="s">
        <v>523</v>
      </c>
      <c r="D143" s="134">
        <v>13307</v>
      </c>
      <c r="E143" s="134">
        <f>+D143</f>
        <v>13307</v>
      </c>
      <c r="F143" s="134">
        <f>+E143-D143</f>
        <v>0</v>
      </c>
      <c r="G143" s="163"/>
    </row>
    <row r="144" spans="1:7" x14ac:dyDescent="0.25">
      <c r="A144" s="140"/>
      <c r="B144" s="141"/>
      <c r="C144" s="141"/>
      <c r="D144" s="142"/>
      <c r="E144" s="142"/>
      <c r="F144" s="143"/>
      <c r="G144" s="144"/>
    </row>
    <row r="145" spans="1:7" ht="72" x14ac:dyDescent="0.25">
      <c r="A145" s="127" t="s">
        <v>729</v>
      </c>
      <c r="B145" s="129" t="s">
        <v>565</v>
      </c>
      <c r="C145" s="129" t="s">
        <v>756</v>
      </c>
      <c r="D145" s="130">
        <f>SUM(D146:D152)</f>
        <v>865351</v>
      </c>
      <c r="E145" s="130">
        <f>SUM(E146:E152)</f>
        <v>865351</v>
      </c>
      <c r="F145" s="130">
        <f t="shared" ref="F145:F152" si="5">+E145-D145</f>
        <v>0</v>
      </c>
      <c r="G145" s="147" t="s">
        <v>726</v>
      </c>
    </row>
    <row r="146" spans="1:7" ht="34.200000000000003" x14ac:dyDescent="0.25">
      <c r="A146" s="136" t="s">
        <v>554</v>
      </c>
      <c r="B146" s="133" t="s">
        <v>566</v>
      </c>
      <c r="C146" s="133" t="s">
        <v>556</v>
      </c>
      <c r="D146" s="134">
        <v>693967</v>
      </c>
      <c r="E146" s="134">
        <v>693967</v>
      </c>
      <c r="F146" s="134">
        <f t="shared" si="5"/>
        <v>0</v>
      </c>
      <c r="G146" s="138" t="s">
        <v>654</v>
      </c>
    </row>
    <row r="147" spans="1:7" ht="114" x14ac:dyDescent="0.25">
      <c r="A147" s="132" t="s">
        <v>568</v>
      </c>
      <c r="B147" s="137" t="s">
        <v>569</v>
      </c>
      <c r="C147" s="137" t="s">
        <v>570</v>
      </c>
      <c r="D147" s="134">
        <v>61768</v>
      </c>
      <c r="E147" s="134">
        <f t="shared" ref="E147" si="6">+D147</f>
        <v>61768</v>
      </c>
      <c r="F147" s="134">
        <f t="shared" si="5"/>
        <v>0</v>
      </c>
      <c r="G147" s="138" t="s">
        <v>655</v>
      </c>
    </row>
    <row r="148" spans="1:7" ht="125.4" x14ac:dyDescent="0.25">
      <c r="A148" s="136" t="s">
        <v>571</v>
      </c>
      <c r="B148" s="137" t="s">
        <v>572</v>
      </c>
      <c r="C148" s="137" t="s">
        <v>570</v>
      </c>
      <c r="D148" s="134">
        <f>136+49993</f>
        <v>50129</v>
      </c>
      <c r="E148" s="134">
        <f>50130-1</f>
        <v>50129</v>
      </c>
      <c r="F148" s="164">
        <f t="shared" si="5"/>
        <v>0</v>
      </c>
      <c r="G148" s="138" t="s">
        <v>656</v>
      </c>
    </row>
    <row r="149" spans="1:7" ht="34.200000000000003" x14ac:dyDescent="0.25">
      <c r="A149" s="165" t="s">
        <v>573</v>
      </c>
      <c r="B149" s="137" t="s">
        <v>574</v>
      </c>
      <c r="C149" s="137" t="s">
        <v>657</v>
      </c>
      <c r="D149" s="134">
        <v>6625</v>
      </c>
      <c r="E149" s="134">
        <f>+D149</f>
        <v>6625</v>
      </c>
      <c r="F149" s="134">
        <f t="shared" si="5"/>
        <v>0</v>
      </c>
      <c r="G149" s="166" t="s">
        <v>658</v>
      </c>
    </row>
    <row r="150" spans="1:7" ht="114" x14ac:dyDescent="0.25">
      <c r="A150" s="132" t="s">
        <v>575</v>
      </c>
      <c r="B150" s="137" t="s">
        <v>576</v>
      </c>
      <c r="C150" s="137" t="s">
        <v>570</v>
      </c>
      <c r="D150" s="134">
        <v>15921</v>
      </c>
      <c r="E150" s="134">
        <f>+D150</f>
        <v>15921</v>
      </c>
      <c r="F150" s="134">
        <f t="shared" si="5"/>
        <v>0</v>
      </c>
      <c r="G150" s="138" t="s">
        <v>659</v>
      </c>
    </row>
    <row r="151" spans="1:7" ht="114" x14ac:dyDescent="0.25">
      <c r="A151" s="136" t="s">
        <v>577</v>
      </c>
      <c r="B151" s="137" t="s">
        <v>578</v>
      </c>
      <c r="C151" s="137" t="s">
        <v>570</v>
      </c>
      <c r="D151" s="134">
        <v>4665</v>
      </c>
      <c r="E151" s="134">
        <f>+D151</f>
        <v>4665</v>
      </c>
      <c r="F151" s="134">
        <f t="shared" si="5"/>
        <v>0</v>
      </c>
      <c r="G151" s="138" t="s">
        <v>660</v>
      </c>
    </row>
    <row r="152" spans="1:7" ht="182.4" x14ac:dyDescent="0.25">
      <c r="A152" s="136" t="s">
        <v>579</v>
      </c>
      <c r="B152" s="137" t="s">
        <v>580</v>
      </c>
      <c r="C152" s="137" t="s">
        <v>755</v>
      </c>
      <c r="D152" s="134">
        <f>10+32266</f>
        <v>32276</v>
      </c>
      <c r="E152" s="134">
        <f>32276</f>
        <v>32276</v>
      </c>
      <c r="F152" s="164">
        <f t="shared" si="5"/>
        <v>0</v>
      </c>
      <c r="G152" s="138" t="s">
        <v>754</v>
      </c>
    </row>
    <row r="153" spans="1:7" x14ac:dyDescent="0.25">
      <c r="A153" s="140"/>
      <c r="B153" s="137"/>
      <c r="C153" s="141"/>
      <c r="D153" s="142"/>
      <c r="E153" s="142"/>
      <c r="F153" s="143"/>
      <c r="G153" s="144"/>
    </row>
    <row r="154" spans="1:7" ht="234" customHeight="1" x14ac:dyDescent="0.25">
      <c r="A154" s="127" t="s">
        <v>582</v>
      </c>
      <c r="B154" s="129" t="s">
        <v>583</v>
      </c>
      <c r="C154" s="129" t="s">
        <v>584</v>
      </c>
      <c r="D154" s="130">
        <v>65394</v>
      </c>
      <c r="E154" s="130">
        <f>65392+2</f>
        <v>65394</v>
      </c>
      <c r="F154" s="130">
        <f>+E154-D154</f>
        <v>0</v>
      </c>
      <c r="G154" s="147" t="s">
        <v>661</v>
      </c>
    </row>
    <row r="155" spans="1:7" ht="13.8" thickBot="1" x14ac:dyDescent="0.3">
      <c r="A155" s="148" t="s">
        <v>585</v>
      </c>
      <c r="B155" s="150" t="s">
        <v>586</v>
      </c>
      <c r="C155" s="150"/>
      <c r="D155" s="151">
        <f>+D136+D138+D140+D145+D154</f>
        <v>5954072</v>
      </c>
      <c r="E155" s="151">
        <f>+E136+E138+E140+E145+E154</f>
        <v>5954072</v>
      </c>
      <c r="F155" s="151">
        <f>+E155-D155</f>
        <v>0</v>
      </c>
      <c r="G155" s="152"/>
    </row>
    <row r="156" spans="1:7" x14ac:dyDescent="0.25">
      <c r="A156" s="168"/>
      <c r="B156" s="168"/>
      <c r="C156" s="168"/>
      <c r="D156" s="168"/>
      <c r="E156" s="168"/>
      <c r="F156" s="168"/>
      <c r="G156" s="168"/>
    </row>
    <row r="157" spans="1:7" x14ac:dyDescent="0.25">
      <c r="A157" s="168"/>
      <c r="B157" s="168"/>
      <c r="C157" s="168"/>
      <c r="D157" s="168"/>
      <c r="E157" s="168"/>
      <c r="F157" s="168"/>
      <c r="G157" s="168"/>
    </row>
    <row r="158" spans="1:7" x14ac:dyDescent="0.25">
      <c r="A158" s="168"/>
      <c r="B158" s="168"/>
      <c r="C158" s="168"/>
      <c r="D158" s="168"/>
      <c r="E158" s="168"/>
      <c r="F158" s="168"/>
      <c r="G158" s="168"/>
    </row>
    <row r="159" spans="1:7" ht="15.6" x14ac:dyDescent="0.3">
      <c r="A159" s="441" t="s">
        <v>753</v>
      </c>
      <c r="B159" s="441"/>
      <c r="C159" s="441"/>
      <c r="D159" s="441"/>
      <c r="E159" s="441"/>
      <c r="F159" s="441"/>
      <c r="G159" s="441"/>
    </row>
    <row r="160" spans="1:7" x14ac:dyDescent="0.25">
      <c r="A160" s="121"/>
      <c r="B160" s="169"/>
      <c r="C160" s="170"/>
      <c r="D160" s="171"/>
      <c r="E160" s="171"/>
      <c r="F160" s="119"/>
      <c r="G160" s="119"/>
    </row>
    <row r="161" spans="1:7" x14ac:dyDescent="0.25">
      <c r="A161" s="442" t="s">
        <v>499</v>
      </c>
      <c r="B161" s="442"/>
      <c r="C161" s="442"/>
      <c r="D161" s="442"/>
      <c r="E161" s="442"/>
      <c r="F161" s="442"/>
      <c r="G161" s="442"/>
    </row>
    <row r="162" spans="1:7" ht="13.8" thickBot="1" x14ac:dyDescent="0.3">
      <c r="A162" s="173"/>
      <c r="B162" s="174"/>
      <c r="C162" s="175"/>
      <c r="D162" s="176"/>
      <c r="E162" s="176"/>
      <c r="F162" s="177"/>
      <c r="G162" s="178"/>
    </row>
    <row r="163" spans="1:7" ht="48.6" thickBot="1" x14ac:dyDescent="0.3">
      <c r="A163" s="179" t="s">
        <v>662</v>
      </c>
      <c r="B163" s="125" t="s">
        <v>501</v>
      </c>
      <c r="C163" s="125" t="s">
        <v>502</v>
      </c>
      <c r="D163" s="125" t="s">
        <v>503</v>
      </c>
      <c r="E163" s="125" t="s">
        <v>502</v>
      </c>
      <c r="F163" s="125" t="s">
        <v>504</v>
      </c>
      <c r="G163" s="126" t="s">
        <v>505</v>
      </c>
    </row>
    <row r="164" spans="1:7" ht="24" x14ac:dyDescent="0.25">
      <c r="A164" s="180" t="s">
        <v>588</v>
      </c>
      <c r="B164" s="181" t="s">
        <v>589</v>
      </c>
      <c r="C164" s="182"/>
      <c r="D164" s="183">
        <f>+D165+D166</f>
        <v>571819</v>
      </c>
      <c r="E164" s="183">
        <f>SUM(E165:E166)</f>
        <v>571819</v>
      </c>
      <c r="F164" s="183">
        <f>+E164-D164</f>
        <v>0</v>
      </c>
      <c r="G164" s="184"/>
    </row>
    <row r="165" spans="1:7" ht="34.200000000000003" x14ac:dyDescent="0.25">
      <c r="A165" s="136" t="s">
        <v>590</v>
      </c>
      <c r="B165" s="137" t="s">
        <v>591</v>
      </c>
      <c r="C165" s="137" t="s">
        <v>592</v>
      </c>
      <c r="D165" s="134">
        <v>546962</v>
      </c>
      <c r="E165" s="134">
        <f>+D165</f>
        <v>546962</v>
      </c>
      <c r="F165" s="134">
        <f>+E165-D165</f>
        <v>0</v>
      </c>
      <c r="G165" s="163"/>
    </row>
    <row r="166" spans="1:7" ht="171" x14ac:dyDescent="0.25">
      <c r="A166" s="136" t="s">
        <v>593</v>
      </c>
      <c r="B166" s="137" t="s">
        <v>594</v>
      </c>
      <c r="C166" s="137" t="s">
        <v>595</v>
      </c>
      <c r="D166" s="134">
        <v>24857</v>
      </c>
      <c r="E166" s="134">
        <f>+D166</f>
        <v>24857</v>
      </c>
      <c r="F166" s="134">
        <f>+E166-D166</f>
        <v>0</v>
      </c>
      <c r="G166" s="138" t="s">
        <v>663</v>
      </c>
    </row>
    <row r="167" spans="1:7" x14ac:dyDescent="0.25">
      <c r="A167" s="140"/>
      <c r="B167" s="141"/>
      <c r="C167" s="185"/>
      <c r="D167" s="142"/>
      <c r="E167" s="142"/>
      <c r="F167" s="143"/>
      <c r="G167" s="186"/>
    </row>
    <row r="168" spans="1:7" ht="72" x14ac:dyDescent="0.25">
      <c r="A168" s="127" t="s">
        <v>596</v>
      </c>
      <c r="B168" s="128" t="s">
        <v>597</v>
      </c>
      <c r="C168" s="129"/>
      <c r="D168" s="130">
        <f>SUM(D169:D175)</f>
        <v>890255</v>
      </c>
      <c r="E168" s="130">
        <f>SUM(E169:E175)</f>
        <v>890255</v>
      </c>
      <c r="F168" s="130">
        <f t="shared" ref="F168:F175" si="7">+E168-D168</f>
        <v>0</v>
      </c>
      <c r="G168" s="187" t="s">
        <v>664</v>
      </c>
    </row>
    <row r="169" spans="1:7" ht="22.8" x14ac:dyDescent="0.25">
      <c r="A169" s="132" t="s">
        <v>598</v>
      </c>
      <c r="B169" s="137" t="s">
        <v>599</v>
      </c>
      <c r="C169" s="137" t="s">
        <v>600</v>
      </c>
      <c r="D169" s="134">
        <v>223981</v>
      </c>
      <c r="E169" s="134">
        <v>223981</v>
      </c>
      <c r="F169" s="139">
        <f t="shared" si="7"/>
        <v>0</v>
      </c>
      <c r="G169" s="138" t="s">
        <v>665</v>
      </c>
    </row>
    <row r="170" spans="1:7" ht="68.400000000000006" x14ac:dyDescent="0.25">
      <c r="A170" s="136" t="s">
        <v>602</v>
      </c>
      <c r="B170" s="133" t="s">
        <v>603</v>
      </c>
      <c r="C170" s="137" t="s">
        <v>604</v>
      </c>
      <c r="D170" s="134">
        <v>162757</v>
      </c>
      <c r="E170" s="134">
        <f t="shared" ref="E170:E174" si="8">+D170</f>
        <v>162757</v>
      </c>
      <c r="F170" s="134">
        <f t="shared" si="7"/>
        <v>0</v>
      </c>
      <c r="G170" s="138" t="s">
        <v>666</v>
      </c>
    </row>
    <row r="171" spans="1:7" ht="22.8" x14ac:dyDescent="0.25">
      <c r="A171" s="136" t="s">
        <v>605</v>
      </c>
      <c r="B171" s="133" t="s">
        <v>606</v>
      </c>
      <c r="C171" s="137" t="s">
        <v>607</v>
      </c>
      <c r="D171" s="134">
        <v>391987</v>
      </c>
      <c r="E171" s="134">
        <f t="shared" si="8"/>
        <v>391987</v>
      </c>
      <c r="F171" s="134">
        <f t="shared" si="7"/>
        <v>0</v>
      </c>
      <c r="G171" s="188"/>
    </row>
    <row r="172" spans="1:7" ht="136.80000000000001" x14ac:dyDescent="0.25">
      <c r="A172" s="136" t="s">
        <v>608</v>
      </c>
      <c r="B172" s="133" t="s">
        <v>609</v>
      </c>
      <c r="C172" s="137" t="s">
        <v>610</v>
      </c>
      <c r="D172" s="134">
        <v>75372</v>
      </c>
      <c r="E172" s="134">
        <v>75372</v>
      </c>
      <c r="F172" s="164">
        <f t="shared" si="7"/>
        <v>0</v>
      </c>
      <c r="G172" s="138" t="s">
        <v>667</v>
      </c>
    </row>
    <row r="173" spans="1:7" ht="68.400000000000006" x14ac:dyDescent="0.25">
      <c r="A173" s="132" t="s">
        <v>611</v>
      </c>
      <c r="B173" s="133" t="s">
        <v>612</v>
      </c>
      <c r="C173" s="137" t="s">
        <v>613</v>
      </c>
      <c r="D173" s="134">
        <v>1394</v>
      </c>
      <c r="E173" s="134">
        <f t="shared" si="8"/>
        <v>1394</v>
      </c>
      <c r="F173" s="134">
        <f t="shared" si="7"/>
        <v>0</v>
      </c>
      <c r="G173" s="138" t="s">
        <v>668</v>
      </c>
    </row>
    <row r="174" spans="1:7" ht="114" x14ac:dyDescent="0.25">
      <c r="A174" s="132" t="s">
        <v>615</v>
      </c>
      <c r="B174" s="133" t="s">
        <v>616</v>
      </c>
      <c r="C174" s="137" t="s">
        <v>610</v>
      </c>
      <c r="D174" s="134">
        <v>25566</v>
      </c>
      <c r="E174" s="134">
        <f t="shared" si="8"/>
        <v>25566</v>
      </c>
      <c r="F174" s="134">
        <f t="shared" si="7"/>
        <v>0</v>
      </c>
      <c r="G174" s="138" t="s">
        <v>669</v>
      </c>
    </row>
    <row r="175" spans="1:7" ht="79.8" x14ac:dyDescent="0.25">
      <c r="A175" s="132" t="s">
        <v>617</v>
      </c>
      <c r="B175" s="133" t="s">
        <v>618</v>
      </c>
      <c r="C175" s="137" t="s">
        <v>613</v>
      </c>
      <c r="D175" s="164">
        <v>9198</v>
      </c>
      <c r="E175" s="164">
        <f>9198</f>
        <v>9198</v>
      </c>
      <c r="F175" s="134">
        <f t="shared" si="7"/>
        <v>0</v>
      </c>
      <c r="G175" s="138" t="s">
        <v>670</v>
      </c>
    </row>
    <row r="176" spans="1:7" x14ac:dyDescent="0.25">
      <c r="A176" s="140"/>
      <c r="B176" s="141"/>
      <c r="C176" s="185"/>
      <c r="D176" s="142"/>
      <c r="E176" s="142"/>
      <c r="F176" s="143"/>
      <c r="G176" s="186"/>
    </row>
    <row r="177" spans="1:7" ht="96" x14ac:dyDescent="0.25">
      <c r="A177" s="162" t="s">
        <v>620</v>
      </c>
      <c r="B177" s="128" t="s">
        <v>621</v>
      </c>
      <c r="C177" s="129" t="s">
        <v>622</v>
      </c>
      <c r="D177" s="130">
        <v>19931</v>
      </c>
      <c r="E177" s="130">
        <f>+D177</f>
        <v>19931</v>
      </c>
      <c r="F177" s="130">
        <f>+E177-D177</f>
        <v>0</v>
      </c>
      <c r="G177" s="187" t="s">
        <v>671</v>
      </c>
    </row>
    <row r="178" spans="1:7" x14ac:dyDescent="0.25">
      <c r="A178" s="140"/>
      <c r="B178" s="141"/>
      <c r="C178" s="185"/>
      <c r="D178" s="142"/>
      <c r="E178" s="142"/>
      <c r="F178" s="143"/>
      <c r="G178" s="186"/>
    </row>
    <row r="179" spans="1:7" ht="84" x14ac:dyDescent="0.25">
      <c r="A179" s="162" t="s">
        <v>623</v>
      </c>
      <c r="B179" s="128" t="s">
        <v>624</v>
      </c>
      <c r="C179" s="129" t="s">
        <v>622</v>
      </c>
      <c r="D179" s="130">
        <v>115027</v>
      </c>
      <c r="E179" s="130">
        <v>115027</v>
      </c>
      <c r="F179" s="130">
        <f>+E179-D179</f>
        <v>0</v>
      </c>
      <c r="G179" s="187" t="s">
        <v>672</v>
      </c>
    </row>
    <row r="180" spans="1:7" x14ac:dyDescent="0.25">
      <c r="A180" s="140"/>
      <c r="B180" s="141"/>
      <c r="C180" s="185"/>
      <c r="D180" s="142"/>
      <c r="E180" s="142"/>
      <c r="F180" s="143"/>
      <c r="G180" s="186"/>
    </row>
    <row r="181" spans="1:7" x14ac:dyDescent="0.25">
      <c r="A181" s="162" t="s">
        <v>673</v>
      </c>
      <c r="B181" s="128" t="s">
        <v>534</v>
      </c>
      <c r="C181" s="129"/>
      <c r="D181" s="130">
        <f>+D177+D164</f>
        <v>591750</v>
      </c>
      <c r="E181" s="130">
        <f>+E177+E164</f>
        <v>591750</v>
      </c>
      <c r="F181" s="130">
        <f>+E181-D181</f>
        <v>0</v>
      </c>
      <c r="G181" s="189"/>
    </row>
    <row r="182" spans="1:7" x14ac:dyDescent="0.25">
      <c r="A182" s="190"/>
      <c r="B182" s="141"/>
      <c r="C182" s="185"/>
      <c r="D182" s="191"/>
      <c r="E182" s="191"/>
      <c r="F182" s="192"/>
      <c r="G182" s="193"/>
    </row>
    <row r="183" spans="1:7" x14ac:dyDescent="0.25">
      <c r="A183" s="162" t="s">
        <v>674</v>
      </c>
      <c r="B183" s="128" t="s">
        <v>628</v>
      </c>
      <c r="C183" s="129"/>
      <c r="D183" s="130">
        <f>+D179+D168</f>
        <v>1005282</v>
      </c>
      <c r="E183" s="130">
        <f>+E179+E168</f>
        <v>1005282</v>
      </c>
      <c r="F183" s="130">
        <f>+E183-D183</f>
        <v>0</v>
      </c>
      <c r="G183" s="189"/>
    </row>
    <row r="184" spans="1:7" x14ac:dyDescent="0.25">
      <c r="A184" s="140"/>
      <c r="B184" s="141"/>
      <c r="C184" s="185"/>
      <c r="D184" s="142"/>
      <c r="E184" s="142"/>
      <c r="F184" s="143"/>
      <c r="G184" s="186"/>
    </row>
    <row r="185" spans="1:7" ht="24" x14ac:dyDescent="0.25">
      <c r="A185" s="127" t="s">
        <v>675</v>
      </c>
      <c r="B185" s="128" t="s">
        <v>630</v>
      </c>
      <c r="C185" s="129"/>
      <c r="D185" s="130">
        <f>+D181-D183</f>
        <v>-413532</v>
      </c>
      <c r="E185" s="130">
        <f>+E181-E183</f>
        <v>-413532</v>
      </c>
      <c r="F185" s="130">
        <f>+E185-D185</f>
        <v>0</v>
      </c>
      <c r="G185" s="131"/>
    </row>
    <row r="186" spans="1:7" x14ac:dyDescent="0.25">
      <c r="A186" s="140"/>
      <c r="B186" s="141"/>
      <c r="C186" s="185"/>
      <c r="D186" s="142"/>
      <c r="E186" s="142"/>
      <c r="F186" s="143"/>
      <c r="G186" s="186"/>
    </row>
    <row r="187" spans="1:7" x14ac:dyDescent="0.25">
      <c r="A187" s="162" t="s">
        <v>631</v>
      </c>
      <c r="B187" s="128" t="s">
        <v>632</v>
      </c>
      <c r="C187" s="129"/>
      <c r="D187" s="130">
        <v>-104982</v>
      </c>
      <c r="E187" s="130">
        <f>+D187</f>
        <v>-104982</v>
      </c>
      <c r="F187" s="130">
        <f>+E187-D187</f>
        <v>0</v>
      </c>
      <c r="G187" s="131"/>
    </row>
    <row r="188" spans="1:7" x14ac:dyDescent="0.25">
      <c r="A188" s="140"/>
      <c r="B188" s="141"/>
      <c r="C188" s="185"/>
      <c r="D188" s="142"/>
      <c r="E188" s="142"/>
      <c r="F188" s="143"/>
      <c r="G188" s="186"/>
    </row>
    <row r="189" spans="1:7" ht="24.6" thickBot="1" x14ac:dyDescent="0.3">
      <c r="A189" s="194" t="s">
        <v>676</v>
      </c>
      <c r="B189" s="195" t="s">
        <v>634</v>
      </c>
      <c r="C189" s="196"/>
      <c r="D189" s="197">
        <f>+D185-D187</f>
        <v>-308550</v>
      </c>
      <c r="E189" s="197">
        <f>+E185-E187</f>
        <v>-308550</v>
      </c>
      <c r="F189" s="197">
        <f>+E189-D189</f>
        <v>0</v>
      </c>
      <c r="G189" s="198"/>
    </row>
    <row r="190" spans="1:7" x14ac:dyDescent="0.25">
      <c r="A190" s="168"/>
      <c r="B190" s="168"/>
      <c r="C190" s="168"/>
      <c r="D190" s="168"/>
      <c r="E190" s="168"/>
      <c r="F190" s="168"/>
      <c r="G190" s="168"/>
    </row>
    <row r="191" spans="1:7" x14ac:dyDescent="0.25">
      <c r="A191" s="168"/>
      <c r="B191" s="168"/>
      <c r="C191" s="168"/>
      <c r="D191" s="168"/>
      <c r="E191" s="168"/>
      <c r="F191" s="168"/>
      <c r="G191" s="168"/>
    </row>
    <row r="192" spans="1:7" ht="15.6" x14ac:dyDescent="0.3">
      <c r="A192" s="441" t="s">
        <v>677</v>
      </c>
      <c r="B192" s="441"/>
      <c r="C192" s="441"/>
      <c r="D192" s="441"/>
      <c r="E192" s="441"/>
      <c r="F192" s="441"/>
      <c r="G192" s="441"/>
    </row>
    <row r="193" spans="1:7" x14ac:dyDescent="0.25">
      <c r="A193" s="168"/>
      <c r="B193" s="168"/>
      <c r="C193" s="168"/>
      <c r="D193" s="168"/>
      <c r="E193" s="168"/>
      <c r="F193" s="168"/>
      <c r="G193" s="168"/>
    </row>
    <row r="194" spans="1:7" x14ac:dyDescent="0.25">
      <c r="A194" s="442" t="s">
        <v>499</v>
      </c>
      <c r="B194" s="442"/>
      <c r="C194" s="442"/>
      <c r="D194" s="442"/>
      <c r="E194" s="442"/>
      <c r="F194" s="442"/>
      <c r="G194" s="442"/>
    </row>
    <row r="195" spans="1:7" ht="13.8" thickBot="1" x14ac:dyDescent="0.3">
      <c r="A195" s="168"/>
      <c r="B195" s="168"/>
      <c r="C195" s="168"/>
      <c r="D195" s="168"/>
      <c r="E195" s="168"/>
      <c r="F195" s="168"/>
      <c r="G195" s="168"/>
    </row>
    <row r="196" spans="1:7" ht="60.6" thickBot="1" x14ac:dyDescent="0.3">
      <c r="A196" s="200" t="s">
        <v>678</v>
      </c>
      <c r="B196" s="201" t="s">
        <v>501</v>
      </c>
      <c r="C196" s="201" t="s">
        <v>679</v>
      </c>
      <c r="D196" s="201" t="s">
        <v>680</v>
      </c>
      <c r="E196" s="201" t="s">
        <v>681</v>
      </c>
      <c r="F196" s="202" t="s">
        <v>682</v>
      </c>
      <c r="G196" s="203" t="s">
        <v>505</v>
      </c>
    </row>
    <row r="197" spans="1:7" ht="48" x14ac:dyDescent="0.25">
      <c r="A197" s="204" t="s">
        <v>683</v>
      </c>
      <c r="B197" s="205" t="s">
        <v>515</v>
      </c>
      <c r="C197" s="128"/>
      <c r="D197" s="130">
        <v>473548</v>
      </c>
      <c r="E197" s="130">
        <f>537980-64432</f>
        <v>473548</v>
      </c>
      <c r="F197" s="130">
        <f>+E197-D197</f>
        <v>0</v>
      </c>
      <c r="G197" s="206" t="s">
        <v>684</v>
      </c>
    </row>
    <row r="198" spans="1:7" x14ac:dyDescent="0.25">
      <c r="A198" s="207"/>
      <c r="B198" s="208"/>
      <c r="C198" s="208"/>
      <c r="D198" s="208"/>
      <c r="E198" s="208"/>
      <c r="F198" s="208"/>
      <c r="G198" s="209"/>
    </row>
    <row r="199" spans="1:7" ht="36" x14ac:dyDescent="0.25">
      <c r="A199" s="204" t="s">
        <v>758</v>
      </c>
      <c r="B199" s="205" t="s">
        <v>685</v>
      </c>
      <c r="C199" s="128"/>
      <c r="D199" s="130">
        <v>-77667</v>
      </c>
      <c r="E199" s="130">
        <f>+D199</f>
        <v>-77667</v>
      </c>
      <c r="F199" s="130">
        <f>+E199-D199</f>
        <v>0</v>
      </c>
      <c r="G199" s="210" t="s">
        <v>759</v>
      </c>
    </row>
    <row r="200" spans="1:7" x14ac:dyDescent="0.25">
      <c r="A200" s="207"/>
      <c r="B200" s="208"/>
      <c r="C200" s="208"/>
      <c r="D200" s="208"/>
      <c r="E200" s="208"/>
      <c r="F200" s="208"/>
      <c r="G200" s="209"/>
    </row>
    <row r="201" spans="1:7" ht="56.25" customHeight="1" x14ac:dyDescent="0.25">
      <c r="A201" s="204" t="s">
        <v>760</v>
      </c>
      <c r="B201" s="205" t="s">
        <v>532</v>
      </c>
      <c r="C201" s="128"/>
      <c r="D201" s="130">
        <v>-336714</v>
      </c>
      <c r="E201" s="130">
        <f>-272282-64432</f>
        <v>-336714</v>
      </c>
      <c r="F201" s="130">
        <f>+E201-D201</f>
        <v>0</v>
      </c>
      <c r="G201" s="210" t="s">
        <v>741</v>
      </c>
    </row>
    <row r="202" spans="1:7" x14ac:dyDescent="0.25">
      <c r="A202" s="207"/>
      <c r="B202" s="208"/>
      <c r="C202" s="208"/>
      <c r="D202" s="208"/>
      <c r="E202" s="208"/>
      <c r="F202" s="208"/>
      <c r="G202" s="209"/>
    </row>
    <row r="203" spans="1:7" ht="36" x14ac:dyDescent="0.25">
      <c r="A203" s="204" t="s">
        <v>686</v>
      </c>
      <c r="B203" s="205" t="s">
        <v>687</v>
      </c>
      <c r="C203" s="128"/>
      <c r="D203" s="130">
        <f>+D197+D199+D201</f>
        <v>59167</v>
      </c>
      <c r="E203" s="130">
        <f>+E197+E199+E201</f>
        <v>59167</v>
      </c>
      <c r="F203" s="130">
        <f>+E203-D203</f>
        <v>0</v>
      </c>
      <c r="G203" s="211"/>
    </row>
    <row r="204" spans="1:7" x14ac:dyDescent="0.25">
      <c r="A204" s="207"/>
      <c r="B204" s="208"/>
      <c r="C204" s="208"/>
      <c r="D204" s="208"/>
      <c r="E204" s="208"/>
      <c r="F204" s="208"/>
      <c r="G204" s="209"/>
    </row>
    <row r="205" spans="1:7" ht="36" x14ac:dyDescent="0.25">
      <c r="A205" s="204" t="s">
        <v>465</v>
      </c>
      <c r="B205" s="205" t="s">
        <v>688</v>
      </c>
      <c r="C205" s="128"/>
      <c r="D205" s="130">
        <f>522973</f>
        <v>522973</v>
      </c>
      <c r="E205" s="130">
        <f>+D205</f>
        <v>522973</v>
      </c>
      <c r="F205" s="130">
        <f>+E205-D205</f>
        <v>0</v>
      </c>
      <c r="G205" s="211"/>
    </row>
    <row r="206" spans="1:7" x14ac:dyDescent="0.25">
      <c r="A206" s="207"/>
      <c r="B206" s="208"/>
      <c r="C206" s="208"/>
      <c r="D206" s="225"/>
      <c r="E206" s="225"/>
      <c r="F206" s="208"/>
      <c r="G206" s="209"/>
    </row>
    <row r="207" spans="1:7" ht="36.6" thickBot="1" x14ac:dyDescent="0.3">
      <c r="A207" s="212" t="s">
        <v>689</v>
      </c>
      <c r="B207" s="213" t="s">
        <v>690</v>
      </c>
      <c r="C207" s="213"/>
      <c r="D207" s="214">
        <f>+D203+D205+1</f>
        <v>582141</v>
      </c>
      <c r="E207" s="214">
        <f>+E203+E205+1</f>
        <v>582141</v>
      </c>
      <c r="F207" s="214">
        <f>+E207-D207</f>
        <v>0</v>
      </c>
      <c r="G207" s="215"/>
    </row>
    <row r="208" spans="1:7" x14ac:dyDescent="0.25">
      <c r="A208" s="168"/>
      <c r="B208" s="168"/>
      <c r="C208" s="168"/>
      <c r="D208" s="168"/>
      <c r="E208" s="168"/>
      <c r="F208" s="168"/>
      <c r="G208" s="168"/>
    </row>
    <row r="209" spans="1:7" x14ac:dyDescent="0.25">
      <c r="A209" s="168"/>
      <c r="B209" s="168"/>
      <c r="C209" s="168"/>
      <c r="D209" s="168"/>
      <c r="E209" s="168"/>
      <c r="F209" s="168"/>
      <c r="G209" s="168"/>
    </row>
    <row r="210" spans="1:7" x14ac:dyDescent="0.25">
      <c r="A210" s="168"/>
      <c r="B210" s="168"/>
      <c r="C210" s="168"/>
      <c r="D210" s="168"/>
      <c r="E210" s="168"/>
      <c r="F210" s="168"/>
      <c r="G210" s="168"/>
    </row>
    <row r="211" spans="1:7" ht="15.6" x14ac:dyDescent="0.3">
      <c r="A211" s="441" t="s">
        <v>691</v>
      </c>
      <c r="B211" s="441"/>
      <c r="C211" s="441"/>
      <c r="D211" s="441"/>
      <c r="E211" s="441"/>
      <c r="F211" s="441"/>
      <c r="G211" s="441"/>
    </row>
    <row r="212" spans="1:7" x14ac:dyDescent="0.25">
      <c r="A212" s="168"/>
      <c r="B212" s="168"/>
      <c r="C212" s="168"/>
      <c r="D212" s="168"/>
      <c r="E212" s="168"/>
      <c r="F212" s="168"/>
      <c r="G212" s="168"/>
    </row>
    <row r="213" spans="1:7" x14ac:dyDescent="0.25">
      <c r="A213" s="442" t="s">
        <v>499</v>
      </c>
      <c r="B213" s="442"/>
      <c r="C213" s="442"/>
      <c r="D213" s="442"/>
      <c r="E213" s="442"/>
      <c r="F213" s="442"/>
      <c r="G213" s="442"/>
    </row>
    <row r="214" spans="1:7" ht="13.8" thickBot="1" x14ac:dyDescent="0.3">
      <c r="A214" s="168"/>
      <c r="B214" s="168"/>
      <c r="C214" s="168"/>
      <c r="D214" s="168"/>
      <c r="E214" s="168"/>
      <c r="F214" s="168"/>
      <c r="G214" s="168"/>
    </row>
    <row r="215" spans="1:7" ht="60.6" thickBot="1" x14ac:dyDescent="0.3">
      <c r="A215" s="200" t="s">
        <v>692</v>
      </c>
      <c r="B215" s="201" t="s">
        <v>501</v>
      </c>
      <c r="C215" s="201" t="s">
        <v>679</v>
      </c>
      <c r="D215" s="201" t="s">
        <v>680</v>
      </c>
      <c r="E215" s="201" t="s">
        <v>681</v>
      </c>
      <c r="F215" s="202" t="s">
        <v>682</v>
      </c>
      <c r="G215" s="203" t="s">
        <v>505</v>
      </c>
    </row>
    <row r="216" spans="1:7" ht="48" x14ac:dyDescent="0.25">
      <c r="A216" s="204" t="s">
        <v>683</v>
      </c>
      <c r="B216" s="205" t="s">
        <v>515</v>
      </c>
      <c r="C216" s="128"/>
      <c r="D216" s="130">
        <v>-37501</v>
      </c>
      <c r="E216" s="130">
        <v>-37501</v>
      </c>
      <c r="F216" s="130">
        <f>+E216-D216</f>
        <v>0</v>
      </c>
      <c r="G216" s="206" t="s">
        <v>693</v>
      </c>
    </row>
    <row r="217" spans="1:7" x14ac:dyDescent="0.25">
      <c r="A217" s="207"/>
      <c r="B217" s="208"/>
      <c r="C217" s="208"/>
      <c r="D217" s="208"/>
      <c r="E217" s="208"/>
      <c r="F217" s="208"/>
      <c r="G217" s="209"/>
    </row>
    <row r="218" spans="1:7" ht="36" x14ac:dyDescent="0.25">
      <c r="A218" s="204" t="s">
        <v>761</v>
      </c>
      <c r="B218" s="205" t="s">
        <v>685</v>
      </c>
      <c r="C218" s="128"/>
      <c r="D218" s="130">
        <v>-419436</v>
      </c>
      <c r="E218" s="130">
        <v>-419436</v>
      </c>
      <c r="F218" s="130">
        <f>+E218-D218</f>
        <v>0</v>
      </c>
      <c r="G218" s="210" t="s">
        <v>762</v>
      </c>
    </row>
    <row r="219" spans="1:7" x14ac:dyDescent="0.25">
      <c r="A219" s="207"/>
      <c r="B219" s="208"/>
      <c r="C219" s="208"/>
      <c r="D219" s="208"/>
      <c r="E219" s="208"/>
      <c r="F219" s="208"/>
      <c r="G219" s="209"/>
    </row>
    <row r="220" spans="1:7" ht="36" x14ac:dyDescent="0.25">
      <c r="A220" s="204" t="s">
        <v>760</v>
      </c>
      <c r="B220" s="205" t="s">
        <v>532</v>
      </c>
      <c r="C220" s="128"/>
      <c r="D220" s="130">
        <v>732061</v>
      </c>
      <c r="E220" s="130">
        <f>+D220</f>
        <v>732061</v>
      </c>
      <c r="F220" s="130">
        <f>+E220-D220</f>
        <v>0</v>
      </c>
      <c r="G220" s="210" t="s">
        <v>694</v>
      </c>
    </row>
    <row r="221" spans="1:7" x14ac:dyDescent="0.25">
      <c r="A221" s="207"/>
      <c r="B221" s="208"/>
      <c r="C221" s="208"/>
      <c r="D221" s="208"/>
      <c r="E221" s="208"/>
      <c r="F221" s="208"/>
      <c r="G221" s="209"/>
    </row>
    <row r="222" spans="1:7" ht="36" x14ac:dyDescent="0.25">
      <c r="A222" s="204" t="s">
        <v>686</v>
      </c>
      <c r="B222" s="205" t="s">
        <v>687</v>
      </c>
      <c r="C222" s="128"/>
      <c r="D222" s="130">
        <f>+D216+D218+D220</f>
        <v>275124</v>
      </c>
      <c r="E222" s="130">
        <f>+E216+E218+E220</f>
        <v>275124</v>
      </c>
      <c r="F222" s="130">
        <f>+E222-D222</f>
        <v>0</v>
      </c>
      <c r="G222" s="211"/>
    </row>
    <row r="223" spans="1:7" x14ac:dyDescent="0.25">
      <c r="A223" s="207"/>
      <c r="B223" s="208"/>
      <c r="C223" s="208"/>
      <c r="D223" s="208"/>
      <c r="E223" s="208"/>
      <c r="F223" s="208"/>
      <c r="G223" s="209"/>
    </row>
    <row r="224" spans="1:7" ht="36" x14ac:dyDescent="0.25">
      <c r="A224" s="204" t="s">
        <v>465</v>
      </c>
      <c r="B224" s="205" t="s">
        <v>688</v>
      </c>
      <c r="C224" s="128"/>
      <c r="D224" s="130">
        <v>247849</v>
      </c>
      <c r="E224" s="130">
        <f>+D224</f>
        <v>247849</v>
      </c>
      <c r="F224" s="130">
        <f>+E224-D224</f>
        <v>0</v>
      </c>
      <c r="G224" s="211"/>
    </row>
    <row r="225" spans="1:8" x14ac:dyDescent="0.25">
      <c r="A225" s="207"/>
      <c r="B225" s="208"/>
      <c r="C225" s="208"/>
      <c r="D225" s="208"/>
      <c r="E225" s="208"/>
      <c r="F225" s="208"/>
      <c r="G225" s="209"/>
    </row>
    <row r="226" spans="1:8" ht="36.6" thickBot="1" x14ac:dyDescent="0.3">
      <c r="A226" s="212" t="s">
        <v>689</v>
      </c>
      <c r="B226" s="213" t="s">
        <v>690</v>
      </c>
      <c r="C226" s="213"/>
      <c r="D226" s="214">
        <f>+D222+D224</f>
        <v>522973</v>
      </c>
      <c r="E226" s="214">
        <f>+E222+E224</f>
        <v>522973</v>
      </c>
      <c r="F226" s="214">
        <f>+E226-D226</f>
        <v>0</v>
      </c>
      <c r="G226" s="215"/>
    </row>
    <row r="227" spans="1:8" x14ac:dyDescent="0.25">
      <c r="A227" s="168"/>
      <c r="B227" s="168"/>
      <c r="C227" s="168"/>
      <c r="D227" s="168"/>
      <c r="E227" s="168"/>
      <c r="F227" s="168"/>
      <c r="G227" s="168"/>
    </row>
    <row r="228" spans="1:8" x14ac:dyDescent="0.25">
      <c r="A228" s="168"/>
      <c r="B228" s="168"/>
      <c r="C228" s="168"/>
      <c r="D228" s="168"/>
      <c r="E228" s="168"/>
      <c r="F228" s="168"/>
      <c r="G228" s="168"/>
    </row>
    <row r="229" spans="1:8" ht="15.6" x14ac:dyDescent="0.3">
      <c r="A229" s="441" t="s">
        <v>695</v>
      </c>
      <c r="B229" s="441"/>
      <c r="C229" s="441"/>
      <c r="D229" s="441"/>
      <c r="E229" s="441"/>
      <c r="F229" s="441"/>
      <c r="G229" s="441"/>
    </row>
    <row r="230" spans="1:8" x14ac:dyDescent="0.25">
      <c r="A230" s="168"/>
      <c r="B230" s="168"/>
      <c r="C230" s="168"/>
      <c r="D230" s="168"/>
      <c r="E230" s="168"/>
      <c r="F230" s="168"/>
      <c r="G230" s="168"/>
    </row>
    <row r="231" spans="1:8" x14ac:dyDescent="0.25">
      <c r="A231" s="442" t="s">
        <v>499</v>
      </c>
      <c r="B231" s="442"/>
      <c r="C231" s="442"/>
      <c r="D231" s="442"/>
      <c r="E231" s="442"/>
      <c r="F231" s="442"/>
      <c r="G231" s="442"/>
    </row>
    <row r="232" spans="1:8" ht="13.8" thickBot="1" x14ac:dyDescent="0.3">
      <c r="A232" s="168"/>
      <c r="B232" s="168"/>
      <c r="C232" s="168"/>
      <c r="D232" s="168"/>
      <c r="E232" s="168"/>
      <c r="F232" s="168"/>
      <c r="G232" s="168"/>
    </row>
    <row r="233" spans="1:8" ht="60.6" thickBot="1" x14ac:dyDescent="0.3">
      <c r="A233" s="200" t="s">
        <v>696</v>
      </c>
      <c r="B233" s="201" t="s">
        <v>501</v>
      </c>
      <c r="C233" s="201" t="s">
        <v>679</v>
      </c>
      <c r="D233" s="201" t="s">
        <v>680</v>
      </c>
      <c r="E233" s="201" t="s">
        <v>681</v>
      </c>
      <c r="F233" s="202" t="s">
        <v>682</v>
      </c>
      <c r="G233" s="203" t="s">
        <v>505</v>
      </c>
    </row>
    <row r="234" spans="1:8" ht="195.75" customHeight="1" thickBot="1" x14ac:dyDescent="0.3">
      <c r="A234" s="216" t="s">
        <v>697</v>
      </c>
      <c r="B234" s="217" t="s">
        <v>698</v>
      </c>
      <c r="C234" s="218" t="s">
        <v>546</v>
      </c>
      <c r="D234" s="219">
        <v>2619280</v>
      </c>
      <c r="E234" s="219">
        <f>1672021-124418+5711+81+83601+105845+876439</f>
        <v>2619280</v>
      </c>
      <c r="F234" s="219">
        <f>E234-D234</f>
        <v>0</v>
      </c>
      <c r="G234" s="227" t="s">
        <v>742</v>
      </c>
    </row>
    <row r="237" spans="1:8" ht="30.75" customHeight="1" x14ac:dyDescent="0.3">
      <c r="A237" s="441" t="s">
        <v>727</v>
      </c>
      <c r="B237" s="441"/>
      <c r="C237" s="441"/>
      <c r="D237" s="441"/>
      <c r="E237" s="441"/>
      <c r="F237" s="441"/>
      <c r="G237" s="441"/>
      <c r="H237"/>
    </row>
    <row r="238" spans="1:8" x14ac:dyDescent="0.25">
      <c r="A238" s="168"/>
      <c r="B238" s="168"/>
      <c r="C238" s="168"/>
      <c r="D238" s="168"/>
      <c r="E238" s="168"/>
      <c r="F238" s="168"/>
      <c r="G238" s="168"/>
      <c r="H238"/>
    </row>
    <row r="239" spans="1:8" x14ac:dyDescent="0.25">
      <c r="A239" s="442" t="s">
        <v>499</v>
      </c>
      <c r="B239" s="442"/>
      <c r="C239" s="442"/>
      <c r="D239" s="442"/>
      <c r="E239" s="442"/>
      <c r="F239" s="442"/>
      <c r="G239" s="442"/>
      <c r="H239"/>
    </row>
    <row r="240" spans="1:8" ht="13.8" thickBot="1" x14ac:dyDescent="0.3">
      <c r="A240" s="168"/>
      <c r="B240" s="168"/>
      <c r="C240" s="168"/>
      <c r="D240" s="168"/>
      <c r="E240" s="168"/>
      <c r="F240" s="168"/>
      <c r="G240" s="168"/>
      <c r="H240"/>
    </row>
    <row r="241" spans="1:8" ht="60.6" thickBot="1" x14ac:dyDescent="0.3">
      <c r="A241" s="200" t="s">
        <v>728</v>
      </c>
      <c r="B241" s="201" t="s">
        <v>501</v>
      </c>
      <c r="C241" s="201" t="s">
        <v>679</v>
      </c>
      <c r="D241" s="201" t="s">
        <v>680</v>
      </c>
      <c r="E241" s="201" t="s">
        <v>681</v>
      </c>
      <c r="F241" s="202" t="s">
        <v>682</v>
      </c>
      <c r="G241" s="203" t="s">
        <v>505</v>
      </c>
      <c r="H241"/>
    </row>
    <row r="242" spans="1:8" ht="214.5" customHeight="1" thickBot="1" x14ac:dyDescent="0.3">
      <c r="A242" s="216" t="s">
        <v>697</v>
      </c>
      <c r="B242" s="217" t="s">
        <v>698</v>
      </c>
      <c r="C242" s="218" t="s">
        <v>546</v>
      </c>
      <c r="D242" s="219">
        <v>2385224</v>
      </c>
      <c r="E242" s="219">
        <f>+D242</f>
        <v>2385224</v>
      </c>
      <c r="F242" s="219">
        <f>E242-D242</f>
        <v>0</v>
      </c>
      <c r="G242" s="227" t="s">
        <v>743</v>
      </c>
      <c r="H242"/>
    </row>
  </sheetData>
  <mergeCells count="14">
    <mergeCell ref="A237:G237"/>
    <mergeCell ref="A239:G239"/>
    <mergeCell ref="A1:J30"/>
    <mergeCell ref="A117:G117"/>
    <mergeCell ref="A159:G159"/>
    <mergeCell ref="A161:G161"/>
    <mergeCell ref="A192:G192"/>
    <mergeCell ref="A32:G32"/>
    <mergeCell ref="A34:G34"/>
    <mergeCell ref="A194:G194"/>
    <mergeCell ref="A211:G211"/>
    <mergeCell ref="A213:G213"/>
    <mergeCell ref="A229:G229"/>
    <mergeCell ref="A231:G23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purl.org/dc/elements/1.1/"/>
    <ds:schemaRef ds:uri="http://schemas.microsoft.com/office/2006/metadata/propertie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Emanuela Šišović</cp:lastModifiedBy>
  <cp:lastPrinted>2018-04-25T06:49:36Z</cp:lastPrinted>
  <dcterms:created xsi:type="dcterms:W3CDTF">2008-10-17T11:51:54Z</dcterms:created>
  <dcterms:modified xsi:type="dcterms:W3CDTF">2022-02-23T14:46:27Z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