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<sst xmlns="http://schemas.openxmlformats.org/spreadsheetml/2006/main" count="398" uniqueCount="345">
  <si>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</si>
  <si>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</si>
  <si>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</si>
  <si>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</si>
  <si>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</si>
  <si>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</si>
  <si>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</si>
  <si>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</si>
  <si>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</si>
  <si>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</si>
  <si>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</si>
  <si>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</si>
  <si>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</si>
  <si>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</si>
  <si>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</si>
  <si>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</si>
  <si>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</si>
  <si>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</si>
  <si>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</si>
  <si>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</si>
  <si>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</si>
  <si>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</si>
  <si>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</si>
  <si>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</si>
  <si>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</si>
  <si>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</si>
  <si>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</si>
  <si>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</si>
  <si>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</si>
  <si>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</si>
  <si>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</si>
  <si>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</si>
  <si>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</si>
  <si>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</si>
  <si>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</si>
  <si>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</si>
  <si>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</si>
  <si>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</si>
  <si>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</si>
  <si>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</si>
  <si>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</si>
  <si>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</si>
  <si>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</si>
  <si>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</si>
  <si>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</si>
  <si>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</si>
  <si>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</si>
  <si>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</si>
  <si>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</si>
  <si>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</si>
  <si>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</si>
  <si>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</si>
  <si>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</si>
  <si>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</si>
  <si>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</si>
  <si>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</si>
  <si>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</si>
  <si>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</si>
  <si>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</si>
  <si>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</si>
  <si>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</si>
  <si>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</si>
  <si>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</si>
  <si>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</si>
  <si>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</si>
  <si>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</si>
  <si>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</si>
  <si>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</si>
  <si>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</si>
  <si>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</si>
  <si>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</si>
  <si>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</si>
  <si>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</si>
  <si>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</si>
  <si>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</si>
  <si>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</si>
  <si>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</si>
  <si>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</si>
  <si>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</si>
  <si>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</si>
  <si>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</si>
  <si>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</si>
  <si>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</si>
  <si>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</si>
  <si>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</si>
  <si>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</si>
  <si>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</si>
  <si>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</si>
  <si>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</si>
  <si>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</si>
  <si>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</si>
  <si>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</si>
  <si>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</si>
  <si>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</si>
  <si>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</si>
  <si>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</si>
  <si>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</si>
  <si>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</si>
  <si>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</si>
  <si>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</si>
  <si>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</si>
  <si>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</si>
  <si>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</si>
  <si>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</si>
  <si>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</si>
  <si>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</si>
  <si>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</si>
  <si>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</si>
  <si>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</si>
  <si>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</si>
  <si>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</si>
  <si>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</si>
  <si>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</si>
  <si>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</si>
  <si>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</si>
  <si>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</si>
  <si>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</si>
  <si>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</si>
  <si>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</si>
  <si>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</si>
  <si>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</si>
  <si>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</si>
  <si>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</si>
  <si>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</si>
  <si>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</si>
  <si>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</si>
  <si>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</si>
  <si>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</si>
  <si>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</si>
  <si>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</si>
  <si>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</si>
  <si>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</si>
  <si>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</si>
  <si>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</si>
  <si>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</si>
  <si>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</si>
  <si>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</si>
  <si>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</si>
  <si>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</si>
  <si>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</si>
  <si>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</si>
  <si>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</si>
  <si>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</si>
  <si>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</si>
  <si>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</si>
  <si>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</si>
  <si>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</si>
  <si>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</si>
  <si>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</si>
  <si>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</si>
  <si>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</si>
  <si>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</si>
  <si>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</si>
  <si>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</si>
  <si>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</si>
  <si>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</si>
  <si>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</si>
  <si>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</si>
  <si>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</si>
  <si>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</si>
  <si>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</si>
  <si>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</si>
  <si>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</si>
  <si>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</si>
  <si>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</si>
  <si>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</si>
  <si>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</si>
  <si>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</si>
  <si>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</si>
  <si>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</si>
  <si>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</si>
  <si>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</si>
  <si>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</si>
  <si>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</si>
  <si>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</si>
  <si>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</si>
  <si>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</si>
  <si>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</si>
  <si>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</si>
  <si>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</si>
  <si>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</si>
  <si>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</si>
  <si>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</si>
  <si>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</si>
  <si>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</si>
  <si>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</si>
  <si>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</si>
  <si>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</si>
  <si>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</si>
  <si>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</si>
  <si>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</si>
  <si>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</si>
  <si>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</si>
  <si>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</si>
  <si>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</si>
  <si>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</si>
  <si>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</si>
  <si>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</si>
  <si>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</si>
  <si>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</si>
  <si>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</si>
  <si>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</si>
  <si>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</si>
  <si>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</si>
  <si>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</si>
  <si>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</si>
  <si>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</si>
  <si>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</si>
  <si>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</si>
  <si>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</si>
  <si>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</si>
  <si>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</si>
  <si>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</si>
  <si>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</si>
  <si>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</si>
  <si>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</si>
  <si>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</si>
  <si>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</si>
  <si>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</si>
  <si>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</si>
  <si>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</si>
  <si>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</si>
  <si>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</si>
  <si>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</si>
  <si>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</si>
  <si>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</si>
  <si>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</si>
  <si>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</si>
  <si>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</si>
  <si>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</si>
  <si>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</si>
  <si>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</si>
  <si>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</si>
  <si>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</si>
  <si>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</si>
  <si>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</si>
  <si>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</si>
  <si>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</si>
  <si>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</si>
  <si>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</si>
  <si>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</si>
  <si>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</si>
  <si>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</si>
  <si>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</si>
  <si>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</si>
  <si>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</si>
  <si>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</si>
  <si>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</si>
  <si>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</si>
  <si>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</si>
  <si>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</si>
  <si>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</si>
  <si>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</si>
  <si>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</si>
  <si>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</si>
  <si>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</si>
  <si>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</si>
  <si>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</si>
  <si>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</si>
  <si>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</si>
  <si>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</si>
  <si>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</si>
  <si>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</si>
  <si>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</si>
  <si>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</si>
  <si>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</si>
  <si>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</si>
  <si>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</si>
  <si>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</si>
  <si>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</si>
  <si>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</si>
  <si>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</si>
  <si>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</si>
  <si>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</si>
  <si>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</si>
  <si>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</si>
  <si>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</si>
  <si>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</si>
  <si>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</si>
  <si>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</si>
  <si>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</si>
  <si>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</si>
  <si>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</si>
  <si>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</si>
  <si>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</si>
  <si>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</si>
  <si>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</si>
  <si>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</si>
  <si>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</si>
  <si>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</si>
  <si>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</si>
  <si>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</si>
  <si>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</si>
  <si>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</si>
  <si>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</si>
  <si>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</si>
  <si>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</si>
  <si>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</si>
  <si>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</si>
  <si>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</si>
  <si>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</si>
  <si>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</si>
  <si>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</si>
  <si>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</si>
  <si>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</si>
  <si>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</si>
  <si>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</si>
  <si>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</si>
  <si>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</si>
  <si>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</si>
  <si>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</si>
  <si>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</si>
  <si>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</si>
  <si>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</si>
  <si>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</si>
  <si>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</si>
  <si>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</si>
  <si>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</si>
  <si>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</si>
  <si>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</si>
  <si>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</si>
  <si>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</si>
  <si>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</si>
  <si>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</si>
  <si>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</si>
  <si>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</si>
  <si>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</si>
  <si>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</si>
  <si>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</si>
  <si>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</si>
  <si>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</si>
  <si>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</si>
  <si>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</si>
  <si>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1.1.2018.</t>
  </si>
  <si>
    <r>
      <t xml:space="preserve">IX.  UKUPNI PRIHODI </t>
    </r>
    <r>
      <rPr>
        <sz val="9"/>
        <rFont val="Arial"/>
        <family val="2"/>
      </rPr>
      <t>(111+131+142+144)</t>
    </r>
  </si>
  <si>
    <r>
      <t xml:space="preserve">X.   UKUPNI RASHODI </t>
    </r>
    <r>
      <rPr>
        <sz val="9"/>
        <rFont val="Arial"/>
        <family val="2"/>
      </rPr>
      <t>(114+137+143+145)</t>
    </r>
  </si>
  <si>
    <t>I. DOBIT ILI GUBITAK RAZDOBLJA (=152)</t>
  </si>
  <si>
    <t>Ukupno povećanje novčanog tijeka (013-014+025-026+037-038)</t>
  </si>
  <si>
    <t>Ukupno smanjenje novčanog tijeka (014-013+026-025+038-037)</t>
  </si>
  <si>
    <t>AOP
oznaka</t>
  </si>
  <si>
    <t>01.01.2018.</t>
  </si>
  <si>
    <t>Povećanje novca i novčanih ekvivalenata</t>
  </si>
  <si>
    <t>31.12.2018.</t>
  </si>
  <si>
    <t>stanje na dan 31.12.2018.</t>
  </si>
  <si>
    <t>u razdoblju 1.1.2018. do 31.12.2018.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</si>
</sst>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;[Red]\-#,##0.00"/>
  </numFmts>
  <fonts count="6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i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  <font>
      <i/>
      <sz val="8"/>
      <color rgb="FFC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57" fillId="0" borderId="0" xfId="0" applyNumberFormat="1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3" fontId="58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59" fillId="0" borderId="0" xfId="64" applyFont="1" applyFill="1" applyAlignment="1">
      <alignment wrapText="1"/>
      <protection/>
    </xf>
    <xf numFmtId="0" fontId="59" fillId="0" borderId="0" xfId="64" applyFont="1" applyFill="1" applyBorder="1" applyAlignment="1">
      <alignment wrapText="1"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10" xfId="59" applyNumberFormat="1" applyFont="1" applyFill="1" applyBorder="1">
      <alignment/>
      <protection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29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58" applyNumberFormat="1" applyFont="1" applyFill="1" applyBorder="1" applyAlignment="1" applyProtection="1">
      <alignment vertical="center"/>
      <protection locked="0"/>
    </xf>
    <xf numFmtId="3" fontId="1" fillId="0" borderId="14" xfId="58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60" fillId="0" borderId="0" xfId="0" applyNumberFormat="1" applyFont="1" applyAlignment="1">
      <alignment/>
    </xf>
    <xf numFmtId="0" fontId="1" fillId="0" borderId="18" xfId="0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7" fillId="0" borderId="0" xfId="64" applyFont="1" applyBorder="1" applyAlignment="1" applyProtection="1">
      <alignment horizontal="left"/>
      <protection hidden="1"/>
    </xf>
    <xf numFmtId="0" fontId="18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rmalno 2" xfId="58"/>
    <cellStyle name="Normalno 3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2" t="s">
        <v>229</v>
      </c>
      <c r="B1" s="193"/>
      <c r="C1" s="193"/>
      <c r="D1" s="65"/>
      <c r="E1" s="65"/>
      <c r="F1" s="65"/>
      <c r="G1" s="65"/>
      <c r="H1" s="65"/>
      <c r="I1" s="66"/>
      <c r="J1" s="9"/>
      <c r="K1" s="9"/>
      <c r="L1" s="9"/>
    </row>
    <row r="2" spans="1:12" ht="12.75">
      <c r="A2" s="149" t="s">
        <v>230</v>
      </c>
      <c r="B2" s="150"/>
      <c r="C2" s="150"/>
      <c r="D2" s="151"/>
      <c r="E2" s="100" t="s">
        <v>333</v>
      </c>
      <c r="F2" s="11"/>
      <c r="G2" s="12" t="s">
        <v>231</v>
      </c>
      <c r="H2" s="100" t="s">
        <v>342</v>
      </c>
      <c r="I2" s="67"/>
      <c r="J2" s="9"/>
      <c r="K2" s="9"/>
      <c r="L2" s="9"/>
    </row>
    <row r="3" spans="1:12" ht="12.75">
      <c r="A3" s="68"/>
      <c r="B3" s="13"/>
      <c r="C3" s="13"/>
      <c r="D3" s="13"/>
      <c r="E3" s="14"/>
      <c r="F3" s="14"/>
      <c r="G3" s="13"/>
      <c r="H3" s="13"/>
      <c r="I3" s="69"/>
      <c r="J3" s="9"/>
      <c r="K3" s="9"/>
      <c r="L3" s="9"/>
    </row>
    <row r="4" spans="1:12" ht="15">
      <c r="A4" s="152" t="s">
        <v>296</v>
      </c>
      <c r="B4" s="153"/>
      <c r="C4" s="153"/>
      <c r="D4" s="153"/>
      <c r="E4" s="153"/>
      <c r="F4" s="153"/>
      <c r="G4" s="153"/>
      <c r="H4" s="153"/>
      <c r="I4" s="154"/>
      <c r="J4" s="9"/>
      <c r="K4" s="9"/>
      <c r="L4" s="9"/>
    </row>
    <row r="5" spans="1:12" ht="12.75">
      <c r="A5" s="70"/>
      <c r="B5" s="15"/>
      <c r="C5" s="15"/>
      <c r="D5" s="15"/>
      <c r="E5" s="16"/>
      <c r="F5" s="71"/>
      <c r="G5" s="17"/>
      <c r="H5" s="18"/>
      <c r="I5" s="72"/>
      <c r="J5" s="9"/>
      <c r="K5" s="9"/>
      <c r="L5" s="9"/>
    </row>
    <row r="6" spans="1:12" ht="12.75">
      <c r="A6" s="155" t="s">
        <v>232</v>
      </c>
      <c r="B6" s="156"/>
      <c r="C6" s="147" t="s">
        <v>303</v>
      </c>
      <c r="D6" s="148"/>
      <c r="E6" s="28"/>
      <c r="F6" s="28"/>
      <c r="G6" s="28"/>
      <c r="H6" s="28"/>
      <c r="I6" s="73"/>
      <c r="J6" s="9"/>
      <c r="K6" s="9"/>
      <c r="L6" s="9"/>
    </row>
    <row r="7" spans="1:12" ht="12.75">
      <c r="A7" s="74"/>
      <c r="B7" s="21"/>
      <c r="C7" s="15"/>
      <c r="D7" s="15"/>
      <c r="E7" s="28"/>
      <c r="F7" s="28"/>
      <c r="G7" s="28"/>
      <c r="H7" s="28"/>
      <c r="I7" s="73"/>
      <c r="J7" s="9"/>
      <c r="K7" s="9"/>
      <c r="L7" s="9"/>
    </row>
    <row r="8" spans="1:12" ht="12.75">
      <c r="A8" s="157" t="s">
        <v>233</v>
      </c>
      <c r="B8" s="158"/>
      <c r="C8" s="147" t="s">
        <v>304</v>
      </c>
      <c r="D8" s="148"/>
      <c r="E8" s="28"/>
      <c r="F8" s="28"/>
      <c r="G8" s="28"/>
      <c r="H8" s="28"/>
      <c r="I8" s="75"/>
      <c r="J8" s="9"/>
      <c r="K8" s="9"/>
      <c r="L8" s="9"/>
    </row>
    <row r="9" spans="1:12" ht="12.75">
      <c r="A9" s="76"/>
      <c r="B9" s="44"/>
      <c r="C9" s="19"/>
      <c r="D9" s="25"/>
      <c r="E9" s="15"/>
      <c r="F9" s="15"/>
      <c r="G9" s="15"/>
      <c r="H9" s="15"/>
      <c r="I9" s="75"/>
      <c r="J9" s="9"/>
      <c r="K9" s="9"/>
      <c r="L9" s="9"/>
    </row>
    <row r="10" spans="1:12" ht="12.75">
      <c r="A10" s="144" t="s">
        <v>234</v>
      </c>
      <c r="B10" s="145"/>
      <c r="C10" s="147" t="s">
        <v>305</v>
      </c>
      <c r="D10" s="148"/>
      <c r="E10" s="15"/>
      <c r="F10" s="15"/>
      <c r="G10" s="15"/>
      <c r="H10" s="15"/>
      <c r="I10" s="75"/>
      <c r="J10" s="9"/>
      <c r="K10" s="9"/>
      <c r="L10" s="9"/>
    </row>
    <row r="11" spans="1:12" ht="12.75">
      <c r="A11" s="146"/>
      <c r="B11" s="145"/>
      <c r="C11" s="15"/>
      <c r="D11" s="15"/>
      <c r="E11" s="15"/>
      <c r="F11" s="15"/>
      <c r="G11" s="15"/>
      <c r="H11" s="15"/>
      <c r="I11" s="75"/>
      <c r="J11" s="9"/>
      <c r="K11" s="9"/>
      <c r="L11" s="9"/>
    </row>
    <row r="12" spans="1:12" ht="12.75">
      <c r="A12" s="155" t="s">
        <v>235</v>
      </c>
      <c r="B12" s="156"/>
      <c r="C12" s="159" t="s">
        <v>316</v>
      </c>
      <c r="D12" s="160"/>
      <c r="E12" s="160"/>
      <c r="F12" s="160"/>
      <c r="G12" s="160"/>
      <c r="H12" s="160"/>
      <c r="I12" s="161"/>
      <c r="J12" s="9"/>
      <c r="K12" s="9"/>
      <c r="L12" s="9"/>
    </row>
    <row r="13" spans="1:12" ht="12.75">
      <c r="A13" s="74"/>
      <c r="B13" s="21"/>
      <c r="C13" s="20"/>
      <c r="D13" s="15"/>
      <c r="E13" s="15"/>
      <c r="F13" s="15"/>
      <c r="G13" s="15"/>
      <c r="H13" s="15"/>
      <c r="I13" s="75"/>
      <c r="J13" s="9"/>
      <c r="K13" s="9"/>
      <c r="L13" s="9"/>
    </row>
    <row r="14" spans="1:12" ht="12.75">
      <c r="A14" s="155" t="s">
        <v>236</v>
      </c>
      <c r="B14" s="156"/>
      <c r="C14" s="162">
        <v>52440</v>
      </c>
      <c r="D14" s="163"/>
      <c r="E14" s="15"/>
      <c r="F14" s="159" t="s">
        <v>306</v>
      </c>
      <c r="G14" s="160"/>
      <c r="H14" s="160"/>
      <c r="I14" s="161"/>
      <c r="J14" s="9"/>
      <c r="K14" s="9"/>
      <c r="L14" s="9"/>
    </row>
    <row r="15" spans="1:12" ht="12.75">
      <c r="A15" s="74"/>
      <c r="B15" s="21"/>
      <c r="C15" s="15"/>
      <c r="D15" s="15"/>
      <c r="E15" s="15"/>
      <c r="F15" s="15"/>
      <c r="G15" s="15"/>
      <c r="H15" s="15"/>
      <c r="I15" s="75"/>
      <c r="J15" s="9"/>
      <c r="K15" s="9"/>
      <c r="L15" s="9"/>
    </row>
    <row r="16" spans="1:12" ht="12.75">
      <c r="A16" s="155" t="s">
        <v>237</v>
      </c>
      <c r="B16" s="156"/>
      <c r="C16" s="159" t="s">
        <v>307</v>
      </c>
      <c r="D16" s="160"/>
      <c r="E16" s="160"/>
      <c r="F16" s="160"/>
      <c r="G16" s="160"/>
      <c r="H16" s="160"/>
      <c r="I16" s="161"/>
      <c r="J16" s="9"/>
      <c r="K16" s="9"/>
      <c r="L16" s="9"/>
    </row>
    <row r="17" spans="1:12" ht="12.75">
      <c r="A17" s="74"/>
      <c r="B17" s="21"/>
      <c r="C17" s="15"/>
      <c r="D17" s="15"/>
      <c r="E17" s="15"/>
      <c r="F17" s="15"/>
      <c r="G17" s="15"/>
      <c r="H17" s="15"/>
      <c r="I17" s="75"/>
      <c r="J17" s="9"/>
      <c r="K17" s="9"/>
      <c r="L17" s="9"/>
    </row>
    <row r="18" spans="1:12" ht="12.75">
      <c r="A18" s="155" t="s">
        <v>238</v>
      </c>
      <c r="B18" s="156"/>
      <c r="C18" s="164" t="s">
        <v>308</v>
      </c>
      <c r="D18" s="165"/>
      <c r="E18" s="165"/>
      <c r="F18" s="165"/>
      <c r="G18" s="165"/>
      <c r="H18" s="165"/>
      <c r="I18" s="166"/>
      <c r="J18" s="9"/>
      <c r="K18" s="9"/>
      <c r="L18" s="9"/>
    </row>
    <row r="19" spans="1:12" ht="12.75">
      <c r="A19" s="74"/>
      <c r="B19" s="21"/>
      <c r="C19" s="20"/>
      <c r="D19" s="15"/>
      <c r="E19" s="15"/>
      <c r="F19" s="15"/>
      <c r="G19" s="15"/>
      <c r="H19" s="15"/>
      <c r="I19" s="75"/>
      <c r="J19" s="9"/>
      <c r="K19" s="9"/>
      <c r="L19" s="9"/>
    </row>
    <row r="20" spans="1:12" ht="12.75">
      <c r="A20" s="155" t="s">
        <v>239</v>
      </c>
      <c r="B20" s="156"/>
      <c r="C20" s="164" t="s">
        <v>319</v>
      </c>
      <c r="D20" s="165"/>
      <c r="E20" s="165"/>
      <c r="F20" s="165"/>
      <c r="G20" s="165"/>
      <c r="H20" s="165"/>
      <c r="I20" s="166"/>
      <c r="J20" s="9"/>
      <c r="K20" s="9"/>
      <c r="L20" s="9"/>
    </row>
    <row r="21" spans="1:12" ht="12.75">
      <c r="A21" s="74"/>
      <c r="B21" s="21"/>
      <c r="C21" s="20"/>
      <c r="D21" s="15"/>
      <c r="E21" s="15"/>
      <c r="F21" s="15"/>
      <c r="G21" s="15"/>
      <c r="H21" s="15"/>
      <c r="I21" s="75"/>
      <c r="J21" s="9"/>
      <c r="K21" s="9"/>
      <c r="L21" s="9"/>
    </row>
    <row r="22" spans="1:12" ht="12.75">
      <c r="A22" s="155" t="s">
        <v>240</v>
      </c>
      <c r="B22" s="156"/>
      <c r="C22" s="101">
        <v>348</v>
      </c>
      <c r="D22" s="159" t="s">
        <v>306</v>
      </c>
      <c r="E22" s="167"/>
      <c r="F22" s="168"/>
      <c r="G22" s="155"/>
      <c r="H22" s="169"/>
      <c r="I22" s="77"/>
      <c r="J22" s="9"/>
      <c r="K22" s="9"/>
      <c r="L22" s="9"/>
    </row>
    <row r="23" spans="1:12" ht="12.75">
      <c r="A23" s="74"/>
      <c r="B23" s="21"/>
      <c r="C23" s="15"/>
      <c r="D23" s="23"/>
      <c r="E23" s="23"/>
      <c r="F23" s="23"/>
      <c r="G23" s="23"/>
      <c r="H23" s="15"/>
      <c r="I23" s="75"/>
      <c r="J23" s="9"/>
      <c r="K23" s="9"/>
      <c r="L23" s="9"/>
    </row>
    <row r="24" spans="1:12" ht="12.75">
      <c r="A24" s="155" t="s">
        <v>241</v>
      </c>
      <c r="B24" s="156"/>
      <c r="C24" s="101">
        <v>18</v>
      </c>
      <c r="D24" s="159" t="s">
        <v>309</v>
      </c>
      <c r="E24" s="167"/>
      <c r="F24" s="167"/>
      <c r="G24" s="168"/>
      <c r="H24" s="45" t="s">
        <v>242</v>
      </c>
      <c r="I24" s="139">
        <v>2749</v>
      </c>
      <c r="J24" s="9"/>
      <c r="K24" s="9"/>
      <c r="L24" s="9"/>
    </row>
    <row r="25" spans="1:12" ht="12.75">
      <c r="A25" s="74"/>
      <c r="B25" s="21"/>
      <c r="C25" s="15"/>
      <c r="D25" s="23"/>
      <c r="E25" s="23"/>
      <c r="F25" s="23"/>
      <c r="G25" s="21"/>
      <c r="H25" s="21" t="s">
        <v>297</v>
      </c>
      <c r="I25" s="78"/>
      <c r="J25" s="9"/>
      <c r="K25" s="9"/>
      <c r="L25" s="9"/>
    </row>
    <row r="26" spans="1:12" ht="12.75">
      <c r="A26" s="155" t="s">
        <v>243</v>
      </c>
      <c r="B26" s="156"/>
      <c r="C26" s="102" t="s">
        <v>310</v>
      </c>
      <c r="D26" s="24"/>
      <c r="E26" s="32"/>
      <c r="F26" s="23"/>
      <c r="G26" s="170" t="s">
        <v>244</v>
      </c>
      <c r="H26" s="156"/>
      <c r="I26" s="103" t="s">
        <v>311</v>
      </c>
      <c r="J26" s="9"/>
      <c r="K26" s="9"/>
      <c r="L26" s="9"/>
    </row>
    <row r="27" spans="1:12" ht="12.75">
      <c r="A27" s="74"/>
      <c r="B27" s="21"/>
      <c r="C27" s="15"/>
      <c r="D27" s="23"/>
      <c r="E27" s="23"/>
      <c r="F27" s="23"/>
      <c r="G27" s="23"/>
      <c r="H27" s="15"/>
      <c r="I27" s="79"/>
      <c r="J27" s="9"/>
      <c r="K27" s="9"/>
      <c r="L27" s="9"/>
    </row>
    <row r="28" spans="1:12" ht="12.75">
      <c r="A28" s="171" t="s">
        <v>245</v>
      </c>
      <c r="B28" s="172"/>
      <c r="C28" s="173"/>
      <c r="D28" s="173"/>
      <c r="E28" s="174" t="s">
        <v>246</v>
      </c>
      <c r="F28" s="175"/>
      <c r="G28" s="175"/>
      <c r="H28" s="176" t="s">
        <v>247</v>
      </c>
      <c r="I28" s="177"/>
      <c r="J28" s="9"/>
      <c r="K28" s="9"/>
      <c r="L28" s="9"/>
    </row>
    <row r="29" spans="1:12" ht="12.75">
      <c r="A29" s="80"/>
      <c r="B29" s="32"/>
      <c r="C29" s="32"/>
      <c r="D29" s="25"/>
      <c r="E29" s="15"/>
      <c r="F29" s="15"/>
      <c r="G29" s="15"/>
      <c r="H29" s="26"/>
      <c r="I29" s="79"/>
      <c r="J29" s="9"/>
      <c r="K29" s="9"/>
      <c r="L29" s="9"/>
    </row>
    <row r="30" spans="1:12" ht="12.75">
      <c r="A30" s="178"/>
      <c r="B30" s="179"/>
      <c r="C30" s="179"/>
      <c r="D30" s="180"/>
      <c r="E30" s="178"/>
      <c r="F30" s="179"/>
      <c r="G30" s="179"/>
      <c r="H30" s="147"/>
      <c r="I30" s="148"/>
      <c r="J30" s="9"/>
      <c r="K30" s="9"/>
      <c r="L30" s="9"/>
    </row>
    <row r="31" spans="1:12" ht="12.75">
      <c r="A31" s="74"/>
      <c r="B31" s="21"/>
      <c r="C31" s="20"/>
      <c r="D31" s="181"/>
      <c r="E31" s="181"/>
      <c r="F31" s="181"/>
      <c r="G31" s="182"/>
      <c r="H31" s="15"/>
      <c r="I31" s="81"/>
      <c r="J31" s="9"/>
      <c r="K31" s="9"/>
      <c r="L31" s="9"/>
    </row>
    <row r="32" spans="1:12" ht="12.75">
      <c r="A32" s="178"/>
      <c r="B32" s="179"/>
      <c r="C32" s="179"/>
      <c r="D32" s="180"/>
      <c r="E32" s="178"/>
      <c r="F32" s="179"/>
      <c r="G32" s="179"/>
      <c r="H32" s="147"/>
      <c r="I32" s="148"/>
      <c r="J32" s="9"/>
      <c r="K32" s="9"/>
      <c r="L32" s="9"/>
    </row>
    <row r="33" spans="1:12" ht="12.75">
      <c r="A33" s="74"/>
      <c r="B33" s="21"/>
      <c r="C33" s="20"/>
      <c r="D33" s="27"/>
      <c r="E33" s="27"/>
      <c r="F33" s="27"/>
      <c r="G33" s="28"/>
      <c r="H33" s="15"/>
      <c r="I33" s="82"/>
      <c r="J33" s="9"/>
      <c r="K33" s="9"/>
      <c r="L33" s="9"/>
    </row>
    <row r="34" spans="1:12" ht="12.75">
      <c r="A34" s="178"/>
      <c r="B34" s="179"/>
      <c r="C34" s="179"/>
      <c r="D34" s="180"/>
      <c r="E34" s="178"/>
      <c r="F34" s="179"/>
      <c r="G34" s="179"/>
      <c r="H34" s="147"/>
      <c r="I34" s="148"/>
      <c r="J34" s="9"/>
      <c r="K34" s="9"/>
      <c r="L34" s="9"/>
    </row>
    <row r="35" spans="1:12" ht="12.75">
      <c r="A35" s="74"/>
      <c r="B35" s="21"/>
      <c r="C35" s="20"/>
      <c r="D35" s="27"/>
      <c r="E35" s="27"/>
      <c r="F35" s="27"/>
      <c r="G35" s="28"/>
      <c r="H35" s="15"/>
      <c r="I35" s="82"/>
      <c r="J35" s="9"/>
      <c r="K35" s="9"/>
      <c r="L35" s="9"/>
    </row>
    <row r="36" spans="1:12" ht="12.75">
      <c r="A36" s="178"/>
      <c r="B36" s="179"/>
      <c r="C36" s="179"/>
      <c r="D36" s="180"/>
      <c r="E36" s="178"/>
      <c r="F36" s="179"/>
      <c r="G36" s="179"/>
      <c r="H36" s="147"/>
      <c r="I36" s="148"/>
      <c r="J36" s="9"/>
      <c r="K36" s="9"/>
      <c r="L36" s="9"/>
    </row>
    <row r="37" spans="1:12" ht="12.75">
      <c r="A37" s="83"/>
      <c r="B37" s="29"/>
      <c r="C37" s="183"/>
      <c r="D37" s="184"/>
      <c r="E37" s="15"/>
      <c r="F37" s="183"/>
      <c r="G37" s="184"/>
      <c r="H37" s="15"/>
      <c r="I37" s="75"/>
      <c r="J37" s="9"/>
      <c r="K37" s="9"/>
      <c r="L37" s="9"/>
    </row>
    <row r="38" spans="1:12" ht="12.75">
      <c r="A38" s="178"/>
      <c r="B38" s="179"/>
      <c r="C38" s="179"/>
      <c r="D38" s="180"/>
      <c r="E38" s="178"/>
      <c r="F38" s="179"/>
      <c r="G38" s="179"/>
      <c r="H38" s="147"/>
      <c r="I38" s="148"/>
      <c r="J38" s="9"/>
      <c r="K38" s="9"/>
      <c r="L38" s="9"/>
    </row>
    <row r="39" spans="1:12" ht="12.75">
      <c r="A39" s="83"/>
      <c r="B39" s="29"/>
      <c r="C39" s="30"/>
      <c r="D39" s="31"/>
      <c r="E39" s="15"/>
      <c r="F39" s="30"/>
      <c r="G39" s="31"/>
      <c r="H39" s="15"/>
      <c r="I39" s="75"/>
      <c r="J39" s="9"/>
      <c r="K39" s="9"/>
      <c r="L39" s="9"/>
    </row>
    <row r="40" spans="1:12" ht="12.75">
      <c r="A40" s="178"/>
      <c r="B40" s="179"/>
      <c r="C40" s="179"/>
      <c r="D40" s="180"/>
      <c r="E40" s="178"/>
      <c r="F40" s="179"/>
      <c r="G40" s="179"/>
      <c r="H40" s="147"/>
      <c r="I40" s="148"/>
      <c r="J40" s="9"/>
      <c r="K40" s="9"/>
      <c r="L40" s="9"/>
    </row>
    <row r="41" spans="1:12" ht="12.75">
      <c r="A41" s="104"/>
      <c r="B41" s="32"/>
      <c r="C41" s="32"/>
      <c r="D41" s="32"/>
      <c r="E41" s="22"/>
      <c r="F41" s="105"/>
      <c r="G41" s="105"/>
      <c r="H41" s="106"/>
      <c r="I41" s="84"/>
      <c r="J41" s="9"/>
      <c r="K41" s="9"/>
      <c r="L41" s="9"/>
    </row>
    <row r="42" spans="1:12" ht="12.75">
      <c r="A42" s="83"/>
      <c r="B42" s="29"/>
      <c r="C42" s="30"/>
      <c r="D42" s="31"/>
      <c r="E42" s="15"/>
      <c r="F42" s="30"/>
      <c r="G42" s="31"/>
      <c r="H42" s="15"/>
      <c r="I42" s="75"/>
      <c r="J42" s="9"/>
      <c r="K42" s="9"/>
      <c r="L42" s="9"/>
    </row>
    <row r="43" spans="1:12" ht="12.75">
      <c r="A43" s="85"/>
      <c r="B43" s="33"/>
      <c r="C43" s="33"/>
      <c r="D43" s="19"/>
      <c r="E43" s="19"/>
      <c r="F43" s="33"/>
      <c r="G43" s="19"/>
      <c r="H43" s="19"/>
      <c r="I43" s="86"/>
      <c r="J43" s="9"/>
      <c r="K43" s="9"/>
      <c r="L43" s="9"/>
    </row>
    <row r="44" spans="1:12" ht="12.75">
      <c r="A44" s="144" t="s">
        <v>248</v>
      </c>
      <c r="B44" s="188"/>
      <c r="C44" s="147"/>
      <c r="D44" s="148"/>
      <c r="E44" s="25"/>
      <c r="F44" s="159"/>
      <c r="G44" s="179"/>
      <c r="H44" s="179"/>
      <c r="I44" s="180"/>
      <c r="J44" s="9"/>
      <c r="K44" s="9"/>
      <c r="L44" s="9"/>
    </row>
    <row r="45" spans="1:12" ht="12.75">
      <c r="A45" s="83"/>
      <c r="B45" s="29"/>
      <c r="C45" s="183"/>
      <c r="D45" s="184"/>
      <c r="E45" s="15"/>
      <c r="F45" s="183"/>
      <c r="G45" s="185"/>
      <c r="H45" s="34"/>
      <c r="I45" s="87"/>
      <c r="J45" s="9"/>
      <c r="K45" s="9"/>
      <c r="L45" s="9"/>
    </row>
    <row r="46" spans="1:12" ht="12.75">
      <c r="A46" s="144" t="s">
        <v>249</v>
      </c>
      <c r="B46" s="188"/>
      <c r="C46" s="159" t="s">
        <v>312</v>
      </c>
      <c r="D46" s="186"/>
      <c r="E46" s="186"/>
      <c r="F46" s="186"/>
      <c r="G46" s="186"/>
      <c r="H46" s="186"/>
      <c r="I46" s="187"/>
      <c r="J46" s="9"/>
      <c r="K46" s="9"/>
      <c r="L46" s="9"/>
    </row>
    <row r="47" spans="1:12" ht="12.75">
      <c r="A47" s="74"/>
      <c r="B47" s="21"/>
      <c r="C47" s="20" t="s">
        <v>250</v>
      </c>
      <c r="D47" s="15"/>
      <c r="E47" s="15"/>
      <c r="F47" s="15"/>
      <c r="G47" s="15"/>
      <c r="H47" s="15"/>
      <c r="I47" s="75"/>
      <c r="J47" s="9"/>
      <c r="K47" s="9"/>
      <c r="L47" s="9"/>
    </row>
    <row r="48" spans="1:12" ht="12.75">
      <c r="A48" s="144" t="s">
        <v>251</v>
      </c>
      <c r="B48" s="188"/>
      <c r="C48" s="189" t="s">
        <v>313</v>
      </c>
      <c r="D48" s="190"/>
      <c r="E48" s="191"/>
      <c r="F48" s="15"/>
      <c r="G48" s="45" t="s">
        <v>252</v>
      </c>
      <c r="H48" s="189" t="s">
        <v>314</v>
      </c>
      <c r="I48" s="191"/>
      <c r="J48" s="9"/>
      <c r="K48" s="9"/>
      <c r="L48" s="9"/>
    </row>
    <row r="49" spans="1:12" ht="12.75">
      <c r="A49" s="74"/>
      <c r="B49" s="21"/>
      <c r="C49" s="20"/>
      <c r="D49" s="15"/>
      <c r="E49" s="15"/>
      <c r="F49" s="15"/>
      <c r="G49" s="15"/>
      <c r="H49" s="15"/>
      <c r="I49" s="75"/>
      <c r="J49" s="9"/>
      <c r="K49" s="9"/>
      <c r="L49" s="9"/>
    </row>
    <row r="50" spans="1:12" ht="12.75">
      <c r="A50" s="144" t="s">
        <v>238</v>
      </c>
      <c r="B50" s="188"/>
      <c r="C50" s="200" t="s">
        <v>315</v>
      </c>
      <c r="D50" s="190"/>
      <c r="E50" s="190"/>
      <c r="F50" s="190"/>
      <c r="G50" s="190"/>
      <c r="H50" s="190"/>
      <c r="I50" s="191"/>
      <c r="J50" s="9"/>
      <c r="K50" s="9"/>
      <c r="L50" s="9"/>
    </row>
    <row r="51" spans="1:12" ht="12.75">
      <c r="A51" s="74"/>
      <c r="B51" s="21"/>
      <c r="C51" s="15"/>
      <c r="D51" s="15"/>
      <c r="E51" s="15"/>
      <c r="F51" s="15"/>
      <c r="G51" s="15"/>
      <c r="H51" s="15"/>
      <c r="I51" s="75"/>
      <c r="J51" s="9"/>
      <c r="K51" s="9"/>
      <c r="L51" s="9"/>
    </row>
    <row r="52" spans="1:12" ht="12.75">
      <c r="A52" s="155" t="s">
        <v>253</v>
      </c>
      <c r="B52" s="156"/>
      <c r="C52" s="189" t="s">
        <v>332</v>
      </c>
      <c r="D52" s="190"/>
      <c r="E52" s="190"/>
      <c r="F52" s="190"/>
      <c r="G52" s="190"/>
      <c r="H52" s="190"/>
      <c r="I52" s="161"/>
      <c r="J52" s="9"/>
      <c r="K52" s="9"/>
      <c r="L52" s="9"/>
    </row>
    <row r="53" spans="1:12" ht="12.75">
      <c r="A53" s="88"/>
      <c r="B53" s="19"/>
      <c r="C53" s="194" t="s">
        <v>254</v>
      </c>
      <c r="D53" s="194"/>
      <c r="E53" s="194"/>
      <c r="F53" s="194"/>
      <c r="G53" s="194"/>
      <c r="H53" s="194"/>
      <c r="I53" s="89"/>
      <c r="J53" s="9"/>
      <c r="K53" s="9"/>
      <c r="L53" s="9"/>
    </row>
    <row r="54" spans="1:12" ht="12.75">
      <c r="A54" s="88"/>
      <c r="B54" s="19"/>
      <c r="C54" s="35"/>
      <c r="D54" s="35"/>
      <c r="E54" s="35"/>
      <c r="F54" s="35"/>
      <c r="G54" s="35"/>
      <c r="H54" s="35"/>
      <c r="I54" s="89"/>
      <c r="J54" s="9"/>
      <c r="K54" s="9"/>
      <c r="L54" s="9"/>
    </row>
    <row r="55" spans="1:12" ht="12.75">
      <c r="A55" s="88"/>
      <c r="B55" s="201" t="s">
        <v>255</v>
      </c>
      <c r="C55" s="202"/>
      <c r="D55" s="202"/>
      <c r="E55" s="202"/>
      <c r="F55" s="43"/>
      <c r="G55" s="43"/>
      <c r="H55" s="43"/>
      <c r="I55" s="90"/>
      <c r="J55" s="9"/>
      <c r="K55" s="9"/>
      <c r="L55" s="9"/>
    </row>
    <row r="56" spans="1:12" ht="12.75">
      <c r="A56" s="88"/>
      <c r="B56" s="203" t="s">
        <v>322</v>
      </c>
      <c r="C56" s="204"/>
      <c r="D56" s="204"/>
      <c r="E56" s="204"/>
      <c r="F56" s="204"/>
      <c r="G56" s="204"/>
      <c r="H56" s="204"/>
      <c r="I56" s="205"/>
      <c r="J56" s="9"/>
      <c r="K56" s="9"/>
      <c r="L56" s="9"/>
    </row>
    <row r="57" spans="1:12" ht="12.75">
      <c r="A57" s="88"/>
      <c r="B57" s="203" t="s">
        <v>286</v>
      </c>
      <c r="C57" s="204"/>
      <c r="D57" s="204"/>
      <c r="E57" s="204"/>
      <c r="F57" s="204"/>
      <c r="G57" s="204"/>
      <c r="H57" s="204"/>
      <c r="I57" s="90"/>
      <c r="J57" s="9"/>
      <c r="K57" s="9"/>
      <c r="L57" s="9"/>
    </row>
    <row r="58" spans="1:12" ht="12.75">
      <c r="A58" s="88"/>
      <c r="B58" s="203" t="s">
        <v>287</v>
      </c>
      <c r="C58" s="204"/>
      <c r="D58" s="204"/>
      <c r="E58" s="204"/>
      <c r="F58" s="204"/>
      <c r="G58" s="204"/>
      <c r="H58" s="204"/>
      <c r="I58" s="205"/>
      <c r="J58" s="9"/>
      <c r="K58" s="9"/>
      <c r="L58" s="9"/>
    </row>
    <row r="59" spans="1:12" ht="12.75">
      <c r="A59" s="88"/>
      <c r="B59" s="203" t="s">
        <v>288</v>
      </c>
      <c r="C59" s="204"/>
      <c r="D59" s="204"/>
      <c r="E59" s="204"/>
      <c r="F59" s="204"/>
      <c r="G59" s="204"/>
      <c r="H59" s="204"/>
      <c r="I59" s="205"/>
      <c r="J59" s="9"/>
      <c r="K59" s="9"/>
      <c r="L59" s="9"/>
    </row>
    <row r="60" spans="1:12" ht="12.75">
      <c r="A60" s="88"/>
      <c r="B60" s="91"/>
      <c r="C60" s="92"/>
      <c r="D60" s="92"/>
      <c r="E60" s="92"/>
      <c r="F60" s="92"/>
      <c r="G60" s="92"/>
      <c r="H60" s="92"/>
      <c r="I60" s="93"/>
      <c r="J60" s="9"/>
      <c r="K60" s="9"/>
      <c r="L60" s="9"/>
    </row>
    <row r="61" spans="1:12" ht="13.5" thickBot="1">
      <c r="A61" s="94" t="s">
        <v>256</v>
      </c>
      <c r="B61" s="15"/>
      <c r="C61" s="15"/>
      <c r="D61" s="15"/>
      <c r="E61" s="15"/>
      <c r="F61" s="15"/>
      <c r="G61" s="36"/>
      <c r="H61" s="37"/>
      <c r="I61" s="95"/>
      <c r="J61" s="9"/>
      <c r="K61" s="9"/>
      <c r="L61" s="9"/>
    </row>
    <row r="62" spans="1:12" ht="12.75">
      <c r="A62" s="70"/>
      <c r="B62" s="15"/>
      <c r="C62" s="15"/>
      <c r="D62" s="15"/>
      <c r="E62" s="19" t="s">
        <v>257</v>
      </c>
      <c r="F62" s="32"/>
      <c r="G62" s="195" t="s">
        <v>258</v>
      </c>
      <c r="H62" s="196"/>
      <c r="I62" s="197"/>
      <c r="J62" s="9"/>
      <c r="K62" s="9"/>
      <c r="L62" s="9"/>
    </row>
    <row r="63" spans="1:12" ht="12.75">
      <c r="A63" s="96"/>
      <c r="B63" s="97"/>
      <c r="C63" s="98"/>
      <c r="D63" s="98"/>
      <c r="E63" s="98"/>
      <c r="F63" s="98"/>
      <c r="G63" s="198"/>
      <c r="H63" s="199"/>
      <c r="I63" s="99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SheetLayoutView="100" zoomScalePageLayoutView="0" workbookViewId="0" topLeftCell="A55">
      <selection activeCell="J98" sqref="J98"/>
    </sheetView>
  </sheetViews>
  <sheetFormatPr defaultColWidth="9.140625" defaultRowHeight="12.75"/>
  <cols>
    <col min="1" max="9" width="9.140625" style="46" customWidth="1"/>
    <col min="10" max="10" width="11.140625" style="46" bestFit="1" customWidth="1"/>
    <col min="11" max="11" width="12.28125" style="107" bestFit="1" customWidth="1"/>
    <col min="12" max="12" width="12.7109375" style="46" bestFit="1" customWidth="1"/>
    <col min="13" max="16384" width="9.140625" style="46" customWidth="1"/>
  </cols>
  <sheetData>
    <row r="1" spans="1:11" ht="12.75" customHeight="1">
      <c r="A1" s="243" t="s">
        <v>142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317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50</v>
      </c>
      <c r="B4" s="249"/>
      <c r="C4" s="249"/>
      <c r="D4" s="249"/>
      <c r="E4" s="249"/>
      <c r="F4" s="249"/>
      <c r="G4" s="249"/>
      <c r="H4" s="250"/>
      <c r="I4" s="52" t="s">
        <v>259</v>
      </c>
      <c r="J4" s="53" t="s">
        <v>298</v>
      </c>
      <c r="K4" s="133" t="s">
        <v>299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1">
        <v>2</v>
      </c>
      <c r="J5" s="50">
        <v>3</v>
      </c>
      <c r="K5" s="134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51</v>
      </c>
      <c r="B7" s="216"/>
      <c r="C7" s="216"/>
      <c r="D7" s="216"/>
      <c r="E7" s="216"/>
      <c r="F7" s="216"/>
      <c r="G7" s="216"/>
      <c r="H7" s="233"/>
      <c r="I7" s="3">
        <v>1</v>
      </c>
      <c r="J7" s="5"/>
      <c r="K7" s="5"/>
    </row>
    <row r="8" spans="1:11" ht="12.75">
      <c r="A8" s="222" t="s">
        <v>11</v>
      </c>
      <c r="B8" s="223"/>
      <c r="C8" s="223"/>
      <c r="D8" s="223"/>
      <c r="E8" s="223"/>
      <c r="F8" s="223"/>
      <c r="G8" s="223"/>
      <c r="H8" s="224"/>
      <c r="I8" s="1">
        <v>2</v>
      </c>
      <c r="J8" s="141">
        <f>J9+J16+J26+J35+J39</f>
        <v>4321068373</v>
      </c>
      <c r="K8" s="141">
        <f>K9+K16+K26+K35+K39</f>
        <v>4745258460.690001</v>
      </c>
    </row>
    <row r="9" spans="1:11" ht="12.75">
      <c r="A9" s="219" t="s">
        <v>190</v>
      </c>
      <c r="B9" s="220"/>
      <c r="C9" s="220"/>
      <c r="D9" s="220"/>
      <c r="E9" s="220"/>
      <c r="F9" s="220"/>
      <c r="G9" s="220"/>
      <c r="H9" s="221"/>
      <c r="I9" s="1">
        <v>3</v>
      </c>
      <c r="J9" s="141">
        <f>J10+J11+J12+J13+J14+J15</f>
        <v>44533715</v>
      </c>
      <c r="K9" s="141">
        <f>K10+K11+K12+K13+K14+K15</f>
        <v>52117007.21</v>
      </c>
    </row>
    <row r="10" spans="1:11" ht="12.75">
      <c r="A10" s="219" t="s">
        <v>101</v>
      </c>
      <c r="B10" s="220"/>
      <c r="C10" s="220"/>
      <c r="D10" s="220"/>
      <c r="E10" s="220"/>
      <c r="F10" s="220"/>
      <c r="G10" s="220"/>
      <c r="H10" s="221"/>
      <c r="I10" s="1">
        <v>4</v>
      </c>
      <c r="J10" s="6"/>
      <c r="K10" s="6"/>
    </row>
    <row r="11" spans="1:11" ht="12.75">
      <c r="A11" s="219" t="s">
        <v>12</v>
      </c>
      <c r="B11" s="220"/>
      <c r="C11" s="220"/>
      <c r="D11" s="220"/>
      <c r="E11" s="220"/>
      <c r="F11" s="220"/>
      <c r="G11" s="220"/>
      <c r="H11" s="221"/>
      <c r="I11" s="1">
        <v>5</v>
      </c>
      <c r="J11" s="6">
        <v>37646206</v>
      </c>
      <c r="K11" s="6">
        <v>44689688.21</v>
      </c>
    </row>
    <row r="12" spans="1:11" ht="12.75">
      <c r="A12" s="219" t="s">
        <v>102</v>
      </c>
      <c r="B12" s="220"/>
      <c r="C12" s="220"/>
      <c r="D12" s="220"/>
      <c r="E12" s="220"/>
      <c r="F12" s="220"/>
      <c r="G12" s="220"/>
      <c r="H12" s="221"/>
      <c r="I12" s="1">
        <v>6</v>
      </c>
      <c r="J12" s="6">
        <v>6567609</v>
      </c>
      <c r="K12" s="6">
        <v>6567609</v>
      </c>
    </row>
    <row r="13" spans="1:11" ht="12.75">
      <c r="A13" s="219" t="s">
        <v>193</v>
      </c>
      <c r="B13" s="220"/>
      <c r="C13" s="220"/>
      <c r="D13" s="220"/>
      <c r="E13" s="220"/>
      <c r="F13" s="220"/>
      <c r="G13" s="220"/>
      <c r="H13" s="221"/>
      <c r="I13" s="1">
        <v>7</v>
      </c>
      <c r="J13" s="6"/>
      <c r="K13" s="6"/>
    </row>
    <row r="14" spans="1:11" ht="12.75">
      <c r="A14" s="219" t="s">
        <v>194</v>
      </c>
      <c r="B14" s="220"/>
      <c r="C14" s="220"/>
      <c r="D14" s="220"/>
      <c r="E14" s="220"/>
      <c r="F14" s="220"/>
      <c r="G14" s="220"/>
      <c r="H14" s="221"/>
      <c r="I14" s="1">
        <v>8</v>
      </c>
      <c r="J14" s="6">
        <v>319900</v>
      </c>
      <c r="K14" s="6">
        <v>859710</v>
      </c>
    </row>
    <row r="15" spans="1:11" ht="12.75">
      <c r="A15" s="219" t="s">
        <v>195</v>
      </c>
      <c r="B15" s="220"/>
      <c r="C15" s="220"/>
      <c r="D15" s="220"/>
      <c r="E15" s="220"/>
      <c r="F15" s="220"/>
      <c r="G15" s="220"/>
      <c r="H15" s="221"/>
      <c r="I15" s="1">
        <v>9</v>
      </c>
      <c r="J15" s="6"/>
      <c r="K15" s="6"/>
    </row>
    <row r="16" spans="1:11" ht="12.75">
      <c r="A16" s="219" t="s">
        <v>191</v>
      </c>
      <c r="B16" s="220"/>
      <c r="C16" s="220"/>
      <c r="D16" s="220"/>
      <c r="E16" s="220"/>
      <c r="F16" s="220"/>
      <c r="G16" s="220"/>
      <c r="H16" s="221"/>
      <c r="I16" s="1">
        <v>10</v>
      </c>
      <c r="J16" s="141">
        <f>J17+J18+J19+J20+J21+J22+J23+J24+J25</f>
        <v>3697439264</v>
      </c>
      <c r="K16" s="141">
        <f>K17+K18+K19+K20+K21+K22+K23+K24+K25</f>
        <v>3956425252.2000003</v>
      </c>
    </row>
    <row r="17" spans="1:11" ht="12.75">
      <c r="A17" s="219" t="s">
        <v>196</v>
      </c>
      <c r="B17" s="220"/>
      <c r="C17" s="220"/>
      <c r="D17" s="220"/>
      <c r="E17" s="220"/>
      <c r="F17" s="220"/>
      <c r="G17" s="220"/>
      <c r="H17" s="221"/>
      <c r="I17" s="1">
        <v>11</v>
      </c>
      <c r="J17" s="6">
        <v>633926337</v>
      </c>
      <c r="K17" s="6">
        <v>644865438.5</v>
      </c>
    </row>
    <row r="18" spans="1:11" ht="12.75">
      <c r="A18" s="219" t="s">
        <v>228</v>
      </c>
      <c r="B18" s="220"/>
      <c r="C18" s="220"/>
      <c r="D18" s="220"/>
      <c r="E18" s="220"/>
      <c r="F18" s="220"/>
      <c r="G18" s="220"/>
      <c r="H18" s="221"/>
      <c r="I18" s="1">
        <v>12</v>
      </c>
      <c r="J18" s="6">
        <v>2416617894</v>
      </c>
      <c r="K18" s="6">
        <v>2589871537.37</v>
      </c>
    </row>
    <row r="19" spans="1:11" ht="12.75">
      <c r="A19" s="219" t="s">
        <v>197</v>
      </c>
      <c r="B19" s="220"/>
      <c r="C19" s="220"/>
      <c r="D19" s="220"/>
      <c r="E19" s="220"/>
      <c r="F19" s="220"/>
      <c r="G19" s="220"/>
      <c r="H19" s="221"/>
      <c r="I19" s="1">
        <v>13</v>
      </c>
      <c r="J19" s="6">
        <v>345844344</v>
      </c>
      <c r="K19" s="6">
        <v>398353729.57</v>
      </c>
    </row>
    <row r="20" spans="1:11" ht="12.75">
      <c r="A20" s="219" t="s">
        <v>23</v>
      </c>
      <c r="B20" s="220"/>
      <c r="C20" s="220"/>
      <c r="D20" s="220"/>
      <c r="E20" s="220"/>
      <c r="F20" s="220"/>
      <c r="G20" s="220"/>
      <c r="H20" s="221"/>
      <c r="I20" s="1">
        <v>14</v>
      </c>
      <c r="J20" s="6">
        <v>89672494</v>
      </c>
      <c r="K20" s="6">
        <v>113623233.46</v>
      </c>
    </row>
    <row r="21" spans="1:11" ht="12.75">
      <c r="A21" s="219" t="s">
        <v>24</v>
      </c>
      <c r="B21" s="220"/>
      <c r="C21" s="220"/>
      <c r="D21" s="220"/>
      <c r="E21" s="220"/>
      <c r="F21" s="220"/>
      <c r="G21" s="220"/>
      <c r="H21" s="221"/>
      <c r="I21" s="1">
        <v>15</v>
      </c>
      <c r="J21" s="6"/>
      <c r="K21" s="6"/>
    </row>
    <row r="22" spans="1:11" ht="12.75">
      <c r="A22" s="219" t="s">
        <v>61</v>
      </c>
      <c r="B22" s="220"/>
      <c r="C22" s="220"/>
      <c r="D22" s="220"/>
      <c r="E22" s="220"/>
      <c r="F22" s="220"/>
      <c r="G22" s="220"/>
      <c r="H22" s="221"/>
      <c r="I22" s="1">
        <v>16</v>
      </c>
      <c r="J22" s="6">
        <v>23166558</v>
      </c>
      <c r="K22" s="6">
        <v>3269077.6</v>
      </c>
    </row>
    <row r="23" spans="1:11" ht="12.75">
      <c r="A23" s="219" t="s">
        <v>62</v>
      </c>
      <c r="B23" s="220"/>
      <c r="C23" s="220"/>
      <c r="D23" s="220"/>
      <c r="E23" s="220"/>
      <c r="F23" s="220"/>
      <c r="G23" s="220"/>
      <c r="H23" s="221"/>
      <c r="I23" s="1">
        <v>17</v>
      </c>
      <c r="J23" s="6">
        <v>137209673</v>
      </c>
      <c r="K23" s="6">
        <v>150627634</v>
      </c>
    </row>
    <row r="24" spans="1:11" ht="12.75">
      <c r="A24" s="219" t="s">
        <v>63</v>
      </c>
      <c r="B24" s="220"/>
      <c r="C24" s="220"/>
      <c r="D24" s="220"/>
      <c r="E24" s="220"/>
      <c r="F24" s="220"/>
      <c r="G24" s="220"/>
      <c r="H24" s="221"/>
      <c r="I24" s="1">
        <v>18</v>
      </c>
      <c r="J24" s="6">
        <v>40747606</v>
      </c>
      <c r="K24" s="6">
        <v>46174128.03</v>
      </c>
    </row>
    <row r="25" spans="1:11" ht="12.75">
      <c r="A25" s="219" t="s">
        <v>64</v>
      </c>
      <c r="B25" s="220"/>
      <c r="C25" s="220"/>
      <c r="D25" s="220"/>
      <c r="E25" s="220"/>
      <c r="F25" s="220"/>
      <c r="G25" s="220"/>
      <c r="H25" s="221"/>
      <c r="I25" s="1">
        <v>19</v>
      </c>
      <c r="J25" s="6">
        <v>10254358</v>
      </c>
      <c r="K25" s="6">
        <v>9640473.67</v>
      </c>
    </row>
    <row r="26" spans="1:11" ht="12.75">
      <c r="A26" s="219" t="s">
        <v>177</v>
      </c>
      <c r="B26" s="220"/>
      <c r="C26" s="220"/>
      <c r="D26" s="220"/>
      <c r="E26" s="220"/>
      <c r="F26" s="220"/>
      <c r="G26" s="220"/>
      <c r="H26" s="221"/>
      <c r="I26" s="1">
        <v>20</v>
      </c>
      <c r="J26" s="141">
        <f>J27+J28+J29+J30+J31+J32+J33+J34</f>
        <v>456347314</v>
      </c>
      <c r="K26" s="141">
        <f>K27+K28+K29+K30+K31+K32+K33+K34</f>
        <v>635859183.82</v>
      </c>
    </row>
    <row r="27" spans="1:11" ht="12.75">
      <c r="A27" s="219" t="s">
        <v>65</v>
      </c>
      <c r="B27" s="220"/>
      <c r="C27" s="220"/>
      <c r="D27" s="220"/>
      <c r="E27" s="220"/>
      <c r="F27" s="220"/>
      <c r="G27" s="220"/>
      <c r="H27" s="221"/>
      <c r="I27" s="1">
        <v>21</v>
      </c>
      <c r="J27" s="6">
        <v>452395427</v>
      </c>
      <c r="K27" s="6">
        <v>616200940.82</v>
      </c>
    </row>
    <row r="28" spans="1:11" ht="12.75">
      <c r="A28" s="219" t="s">
        <v>66</v>
      </c>
      <c r="B28" s="220"/>
      <c r="C28" s="220"/>
      <c r="D28" s="220"/>
      <c r="E28" s="220"/>
      <c r="F28" s="220"/>
      <c r="G28" s="220"/>
      <c r="H28" s="221"/>
      <c r="I28" s="1">
        <v>22</v>
      </c>
      <c r="J28" s="6"/>
      <c r="K28" s="6"/>
    </row>
    <row r="29" spans="1:11" ht="12.75">
      <c r="A29" s="219" t="s">
        <v>67</v>
      </c>
      <c r="B29" s="220"/>
      <c r="C29" s="220"/>
      <c r="D29" s="220"/>
      <c r="E29" s="220"/>
      <c r="F29" s="220"/>
      <c r="G29" s="220"/>
      <c r="H29" s="221"/>
      <c r="I29" s="1">
        <v>23</v>
      </c>
      <c r="J29" s="6">
        <v>140000</v>
      </c>
      <c r="K29" s="6">
        <v>140000</v>
      </c>
    </row>
    <row r="30" spans="1:11" ht="12.75">
      <c r="A30" s="219" t="s">
        <v>72</v>
      </c>
      <c r="B30" s="220"/>
      <c r="C30" s="220"/>
      <c r="D30" s="220"/>
      <c r="E30" s="220"/>
      <c r="F30" s="220"/>
      <c r="G30" s="220"/>
      <c r="H30" s="221"/>
      <c r="I30" s="1">
        <v>24</v>
      </c>
      <c r="J30" s="6"/>
      <c r="K30" s="6"/>
    </row>
    <row r="31" spans="1:11" ht="12.75">
      <c r="A31" s="219" t="s">
        <v>73</v>
      </c>
      <c r="B31" s="220"/>
      <c r="C31" s="220"/>
      <c r="D31" s="220"/>
      <c r="E31" s="220"/>
      <c r="F31" s="220"/>
      <c r="G31" s="220"/>
      <c r="H31" s="221"/>
      <c r="I31" s="1">
        <v>25</v>
      </c>
      <c r="J31" s="6">
        <v>3620830</v>
      </c>
      <c r="K31" s="6">
        <v>3959812</v>
      </c>
    </row>
    <row r="32" spans="1:11" ht="12.75">
      <c r="A32" s="219" t="s">
        <v>74</v>
      </c>
      <c r="B32" s="220"/>
      <c r="C32" s="220"/>
      <c r="D32" s="220"/>
      <c r="E32" s="220"/>
      <c r="F32" s="220"/>
      <c r="G32" s="220"/>
      <c r="H32" s="221"/>
      <c r="I32" s="1">
        <v>26</v>
      </c>
      <c r="J32" s="6">
        <v>191057</v>
      </c>
      <c r="K32" s="6">
        <v>15558431</v>
      </c>
    </row>
    <row r="33" spans="1:10" ht="12.75">
      <c r="A33" s="219" t="s">
        <v>68</v>
      </c>
      <c r="B33" s="220"/>
      <c r="C33" s="220"/>
      <c r="D33" s="220"/>
      <c r="E33" s="220"/>
      <c r="F33" s="220"/>
      <c r="G33" s="220"/>
      <c r="H33" s="221"/>
      <c r="I33" s="1">
        <v>27</v>
      </c>
      <c r="J33" s="6"/>
    </row>
    <row r="34" spans="1:10" ht="12.75">
      <c r="A34" s="219" t="s">
        <v>302</v>
      </c>
      <c r="B34" s="220"/>
      <c r="C34" s="220"/>
      <c r="D34" s="220"/>
      <c r="E34" s="220"/>
      <c r="F34" s="220"/>
      <c r="G34" s="220"/>
      <c r="H34" s="221"/>
      <c r="I34" s="1">
        <v>28</v>
      </c>
      <c r="J34" s="6"/>
    </row>
    <row r="35" spans="1:11" ht="12.75">
      <c r="A35" s="219" t="s">
        <v>171</v>
      </c>
      <c r="B35" s="220"/>
      <c r="C35" s="220"/>
      <c r="D35" s="220"/>
      <c r="E35" s="220"/>
      <c r="F35" s="220"/>
      <c r="G35" s="220"/>
      <c r="H35" s="221"/>
      <c r="I35" s="1">
        <v>29</v>
      </c>
      <c r="J35" s="141">
        <f>J36+J37+J38</f>
        <v>188176</v>
      </c>
      <c r="K35" s="141">
        <f>K36+K37+K38</f>
        <v>147290.46</v>
      </c>
    </row>
    <row r="36" spans="1:10" ht="12.75">
      <c r="A36" s="219" t="s">
        <v>69</v>
      </c>
      <c r="B36" s="220"/>
      <c r="C36" s="220"/>
      <c r="D36" s="220"/>
      <c r="E36" s="220"/>
      <c r="F36" s="220"/>
      <c r="G36" s="220"/>
      <c r="H36" s="221"/>
      <c r="I36" s="1">
        <v>30</v>
      </c>
      <c r="J36" s="6"/>
    </row>
    <row r="37" spans="1:11" ht="12.75">
      <c r="A37" s="219" t="s">
        <v>70</v>
      </c>
      <c r="B37" s="220"/>
      <c r="C37" s="220"/>
      <c r="D37" s="220"/>
      <c r="E37" s="220"/>
      <c r="F37" s="220"/>
      <c r="G37" s="220"/>
      <c r="H37" s="221"/>
      <c r="I37" s="1">
        <v>31</v>
      </c>
      <c r="J37" s="6"/>
      <c r="K37" s="6"/>
    </row>
    <row r="38" spans="1:11" ht="12.75">
      <c r="A38" s="219" t="s">
        <v>71</v>
      </c>
      <c r="B38" s="220"/>
      <c r="C38" s="220"/>
      <c r="D38" s="220"/>
      <c r="E38" s="220"/>
      <c r="F38" s="220"/>
      <c r="G38" s="220"/>
      <c r="H38" s="221"/>
      <c r="I38" s="1">
        <v>32</v>
      </c>
      <c r="J38" s="6">
        <v>188176</v>
      </c>
      <c r="K38" s="6">
        <v>147290.46</v>
      </c>
    </row>
    <row r="39" spans="1:12" ht="12.75">
      <c r="A39" s="219" t="s">
        <v>172</v>
      </c>
      <c r="B39" s="220"/>
      <c r="C39" s="220"/>
      <c r="D39" s="220"/>
      <c r="E39" s="220"/>
      <c r="F39" s="220"/>
      <c r="G39" s="220"/>
      <c r="H39" s="221"/>
      <c r="I39" s="1">
        <v>33</v>
      </c>
      <c r="J39" s="6">
        <v>122559904</v>
      </c>
      <c r="K39" s="6">
        <v>100709727</v>
      </c>
      <c r="L39" s="107"/>
    </row>
    <row r="40" spans="1:11" ht="12.75">
      <c r="A40" s="222" t="s">
        <v>221</v>
      </c>
      <c r="B40" s="223"/>
      <c r="C40" s="223"/>
      <c r="D40" s="223"/>
      <c r="E40" s="223"/>
      <c r="F40" s="223"/>
      <c r="G40" s="223"/>
      <c r="H40" s="224"/>
      <c r="I40" s="1">
        <v>34</v>
      </c>
      <c r="J40" s="141">
        <f>J41+J49+J56+J64</f>
        <v>291552583</v>
      </c>
      <c r="K40" s="141">
        <f>K41+K49+K56+K64</f>
        <v>228130082.92000002</v>
      </c>
    </row>
    <row r="41" spans="1:11" ht="12.75">
      <c r="A41" s="219" t="s">
        <v>89</v>
      </c>
      <c r="B41" s="220"/>
      <c r="C41" s="220"/>
      <c r="D41" s="220"/>
      <c r="E41" s="220"/>
      <c r="F41" s="220"/>
      <c r="G41" s="220"/>
      <c r="H41" s="221"/>
      <c r="I41" s="1">
        <v>35</v>
      </c>
      <c r="J41" s="141">
        <f>J42+J43+J44+J45+J46+J47+J48</f>
        <v>23913513</v>
      </c>
      <c r="K41" s="141">
        <f>K42+K43+K44+K45+K46+K47+K48</f>
        <v>22899786.44</v>
      </c>
    </row>
    <row r="42" spans="1:11" ht="12.75">
      <c r="A42" s="219" t="s">
        <v>106</v>
      </c>
      <c r="B42" s="220"/>
      <c r="C42" s="220"/>
      <c r="D42" s="220"/>
      <c r="E42" s="220"/>
      <c r="F42" s="220"/>
      <c r="G42" s="220"/>
      <c r="H42" s="221"/>
      <c r="I42" s="1">
        <v>36</v>
      </c>
      <c r="J42" s="6">
        <v>23767779</v>
      </c>
      <c r="K42" s="6">
        <v>22761740</v>
      </c>
    </row>
    <row r="43" spans="1:11" ht="12.75">
      <c r="A43" s="219" t="s">
        <v>107</v>
      </c>
      <c r="B43" s="220"/>
      <c r="C43" s="220"/>
      <c r="D43" s="220"/>
      <c r="E43" s="220"/>
      <c r="F43" s="220"/>
      <c r="G43" s="220"/>
      <c r="H43" s="221"/>
      <c r="I43" s="1">
        <v>37</v>
      </c>
      <c r="J43" s="6"/>
      <c r="K43" s="6"/>
    </row>
    <row r="44" spans="1:11" ht="12.75">
      <c r="A44" s="219" t="s">
        <v>75</v>
      </c>
      <c r="B44" s="220"/>
      <c r="C44" s="220"/>
      <c r="D44" s="220"/>
      <c r="E44" s="220"/>
      <c r="F44" s="220"/>
      <c r="G44" s="220"/>
      <c r="H44" s="221"/>
      <c r="I44" s="1">
        <v>38</v>
      </c>
      <c r="J44" s="6"/>
      <c r="K44" s="6"/>
    </row>
    <row r="45" spans="1:11" ht="12.75">
      <c r="A45" s="219" t="s">
        <v>76</v>
      </c>
      <c r="B45" s="220"/>
      <c r="C45" s="220"/>
      <c r="D45" s="220"/>
      <c r="E45" s="220"/>
      <c r="F45" s="220"/>
      <c r="G45" s="220"/>
      <c r="H45" s="221"/>
      <c r="I45" s="1">
        <v>39</v>
      </c>
      <c r="J45" s="6">
        <v>145734</v>
      </c>
      <c r="K45" s="6">
        <v>138046.44</v>
      </c>
    </row>
    <row r="46" spans="1:11" ht="12.75">
      <c r="A46" s="219" t="s">
        <v>77</v>
      </c>
      <c r="B46" s="220"/>
      <c r="C46" s="220"/>
      <c r="D46" s="220"/>
      <c r="E46" s="220"/>
      <c r="F46" s="220"/>
      <c r="G46" s="220"/>
      <c r="H46" s="221"/>
      <c r="I46" s="1">
        <v>40</v>
      </c>
      <c r="J46" s="6"/>
      <c r="K46" s="6"/>
    </row>
    <row r="47" spans="1:11" ht="12.75">
      <c r="A47" s="219" t="s">
        <v>78</v>
      </c>
      <c r="B47" s="220"/>
      <c r="C47" s="220"/>
      <c r="D47" s="220"/>
      <c r="E47" s="220"/>
      <c r="F47" s="220"/>
      <c r="G47" s="220"/>
      <c r="H47" s="221"/>
      <c r="I47" s="1">
        <v>41</v>
      </c>
      <c r="J47" s="6"/>
      <c r="K47" s="6"/>
    </row>
    <row r="48" spans="1:11" ht="12.75">
      <c r="A48" s="219" t="s">
        <v>79</v>
      </c>
      <c r="B48" s="220"/>
      <c r="C48" s="220"/>
      <c r="D48" s="220"/>
      <c r="E48" s="220"/>
      <c r="F48" s="220"/>
      <c r="G48" s="220"/>
      <c r="H48" s="221"/>
      <c r="I48" s="1">
        <v>42</v>
      </c>
      <c r="J48" s="6"/>
      <c r="K48" s="6"/>
    </row>
    <row r="49" spans="1:11" ht="12.75">
      <c r="A49" s="219" t="s">
        <v>90</v>
      </c>
      <c r="B49" s="220"/>
      <c r="C49" s="220"/>
      <c r="D49" s="220"/>
      <c r="E49" s="220"/>
      <c r="F49" s="220"/>
      <c r="G49" s="220"/>
      <c r="H49" s="221"/>
      <c r="I49" s="1">
        <v>43</v>
      </c>
      <c r="J49" s="141">
        <f>J50+J51+J52+J53+J54+J55</f>
        <v>29405487</v>
      </c>
      <c r="K49" s="141">
        <f>K50+K51+K52+K53+K54+K55</f>
        <v>36668850.739999995</v>
      </c>
    </row>
    <row r="50" spans="1:11" ht="12.75">
      <c r="A50" s="219" t="s">
        <v>186</v>
      </c>
      <c r="B50" s="220"/>
      <c r="C50" s="220"/>
      <c r="D50" s="220"/>
      <c r="E50" s="220"/>
      <c r="F50" s="220"/>
      <c r="G50" s="220"/>
      <c r="H50" s="221"/>
      <c r="I50" s="1">
        <v>44</v>
      </c>
      <c r="J50" s="6">
        <v>3392515</v>
      </c>
      <c r="K50" s="6">
        <v>1879446.54</v>
      </c>
    </row>
    <row r="51" spans="1:11" ht="12.75">
      <c r="A51" s="219" t="s">
        <v>187</v>
      </c>
      <c r="B51" s="220"/>
      <c r="C51" s="220"/>
      <c r="D51" s="220"/>
      <c r="E51" s="220"/>
      <c r="F51" s="220"/>
      <c r="G51" s="220"/>
      <c r="H51" s="221"/>
      <c r="I51" s="1">
        <v>45</v>
      </c>
      <c r="J51" s="6">
        <v>12221884</v>
      </c>
      <c r="K51" s="6">
        <v>29757242.1</v>
      </c>
    </row>
    <row r="52" spans="1:10" ht="12.75">
      <c r="A52" s="219" t="s">
        <v>188</v>
      </c>
      <c r="B52" s="220"/>
      <c r="C52" s="220"/>
      <c r="D52" s="220"/>
      <c r="E52" s="220"/>
      <c r="F52" s="220"/>
      <c r="G52" s="220"/>
      <c r="H52" s="221"/>
      <c r="I52" s="1">
        <v>46</v>
      </c>
      <c r="J52" s="6"/>
    </row>
    <row r="53" spans="1:11" ht="12.75">
      <c r="A53" s="219" t="s">
        <v>189</v>
      </c>
      <c r="B53" s="220"/>
      <c r="C53" s="220"/>
      <c r="D53" s="220"/>
      <c r="E53" s="220"/>
      <c r="F53" s="220"/>
      <c r="G53" s="220"/>
      <c r="H53" s="221"/>
      <c r="I53" s="1">
        <v>47</v>
      </c>
      <c r="J53" s="6">
        <v>1171905</v>
      </c>
      <c r="K53" s="6">
        <v>1366666.98</v>
      </c>
    </row>
    <row r="54" spans="1:11" ht="12.75">
      <c r="A54" s="219" t="s">
        <v>8</v>
      </c>
      <c r="B54" s="220"/>
      <c r="C54" s="220"/>
      <c r="D54" s="220"/>
      <c r="E54" s="220"/>
      <c r="F54" s="220"/>
      <c r="G54" s="220"/>
      <c r="H54" s="221"/>
      <c r="I54" s="1">
        <v>48</v>
      </c>
      <c r="J54" s="6">
        <v>10812531</v>
      </c>
      <c r="K54" s="6">
        <v>2275768.89</v>
      </c>
    </row>
    <row r="55" spans="1:11" ht="12.75">
      <c r="A55" s="219" t="s">
        <v>9</v>
      </c>
      <c r="B55" s="220"/>
      <c r="C55" s="220"/>
      <c r="D55" s="220"/>
      <c r="E55" s="220"/>
      <c r="F55" s="220"/>
      <c r="G55" s="220"/>
      <c r="H55" s="221"/>
      <c r="I55" s="1">
        <v>49</v>
      </c>
      <c r="J55" s="6">
        <v>1806652</v>
      </c>
      <c r="K55" s="6">
        <v>1389726.23</v>
      </c>
    </row>
    <row r="56" spans="1:11" ht="12.75">
      <c r="A56" s="219" t="s">
        <v>91</v>
      </c>
      <c r="B56" s="220"/>
      <c r="C56" s="220"/>
      <c r="D56" s="220"/>
      <c r="E56" s="220"/>
      <c r="F56" s="220"/>
      <c r="G56" s="220"/>
      <c r="H56" s="221"/>
      <c r="I56" s="1">
        <v>50</v>
      </c>
      <c r="J56" s="141">
        <f>J57+J58+J59+J60+J61+J62+J63</f>
        <v>832773</v>
      </c>
      <c r="K56" s="141">
        <f>K57+K58+K59+K60+K61+K62+K63</f>
        <v>28300</v>
      </c>
    </row>
    <row r="57" spans="1:11" ht="12.75">
      <c r="A57" s="219" t="s">
        <v>65</v>
      </c>
      <c r="B57" s="220"/>
      <c r="C57" s="220"/>
      <c r="D57" s="220"/>
      <c r="E57" s="220"/>
      <c r="F57" s="220"/>
      <c r="G57" s="220"/>
      <c r="H57" s="221"/>
      <c r="I57" s="1">
        <v>51</v>
      </c>
      <c r="J57" s="6"/>
      <c r="K57" s="6"/>
    </row>
    <row r="58" spans="1:11" ht="12.75">
      <c r="A58" s="219" t="s">
        <v>66</v>
      </c>
      <c r="B58" s="220"/>
      <c r="C58" s="220"/>
      <c r="D58" s="220"/>
      <c r="E58" s="220"/>
      <c r="F58" s="220"/>
      <c r="G58" s="220"/>
      <c r="H58" s="221"/>
      <c r="I58" s="1">
        <v>52</v>
      </c>
      <c r="J58" s="6">
        <v>25800</v>
      </c>
      <c r="K58" s="6">
        <v>28300</v>
      </c>
    </row>
    <row r="59" spans="1:11" ht="12.75">
      <c r="A59" s="219" t="s">
        <v>223</v>
      </c>
      <c r="B59" s="220"/>
      <c r="C59" s="220"/>
      <c r="D59" s="220"/>
      <c r="E59" s="220"/>
      <c r="F59" s="220"/>
      <c r="G59" s="220"/>
      <c r="H59" s="221"/>
      <c r="I59" s="1">
        <v>53</v>
      </c>
      <c r="J59" s="6"/>
      <c r="K59" s="6"/>
    </row>
    <row r="60" spans="1:11" ht="12.75">
      <c r="A60" s="219" t="s">
        <v>72</v>
      </c>
      <c r="B60" s="220"/>
      <c r="C60" s="220"/>
      <c r="D60" s="220"/>
      <c r="E60" s="220"/>
      <c r="F60" s="220"/>
      <c r="G60" s="220"/>
      <c r="H60" s="221"/>
      <c r="I60" s="1">
        <v>54</v>
      </c>
      <c r="J60" s="6"/>
      <c r="K60" s="6"/>
    </row>
    <row r="61" spans="1:11" ht="12.75">
      <c r="A61" s="219" t="s">
        <v>73</v>
      </c>
      <c r="B61" s="220"/>
      <c r="C61" s="220"/>
      <c r="D61" s="220"/>
      <c r="E61" s="220"/>
      <c r="F61" s="220"/>
      <c r="G61" s="220"/>
      <c r="H61" s="221"/>
      <c r="I61" s="1">
        <v>55</v>
      </c>
      <c r="J61" s="6"/>
      <c r="K61" s="6"/>
    </row>
    <row r="62" spans="1:11" ht="12.75">
      <c r="A62" s="219" t="s">
        <v>74</v>
      </c>
      <c r="B62" s="220"/>
      <c r="C62" s="220"/>
      <c r="D62" s="220"/>
      <c r="E62" s="220"/>
      <c r="F62" s="220"/>
      <c r="G62" s="220"/>
      <c r="H62" s="221"/>
      <c r="I62" s="1">
        <v>56</v>
      </c>
      <c r="J62" s="6">
        <v>702891</v>
      </c>
      <c r="K62" s="6">
        <v>0</v>
      </c>
    </row>
    <row r="63" spans="1:11" ht="12.75">
      <c r="A63" s="219" t="s">
        <v>37</v>
      </c>
      <c r="B63" s="220"/>
      <c r="C63" s="220"/>
      <c r="D63" s="220"/>
      <c r="E63" s="220"/>
      <c r="F63" s="220"/>
      <c r="G63" s="220"/>
      <c r="H63" s="221"/>
      <c r="I63" s="1">
        <v>57</v>
      </c>
      <c r="J63" s="6">
        <v>104082</v>
      </c>
      <c r="K63" s="6"/>
    </row>
    <row r="64" spans="1:11" ht="12.75">
      <c r="A64" s="219" t="s">
        <v>192</v>
      </c>
      <c r="B64" s="220"/>
      <c r="C64" s="220"/>
      <c r="D64" s="220"/>
      <c r="E64" s="220"/>
      <c r="F64" s="220"/>
      <c r="G64" s="220"/>
      <c r="H64" s="221"/>
      <c r="I64" s="1">
        <v>58</v>
      </c>
      <c r="J64" s="6">
        <v>237400810</v>
      </c>
      <c r="K64" s="6">
        <v>168533145.74</v>
      </c>
    </row>
    <row r="65" spans="1:11" ht="12.75">
      <c r="A65" s="222" t="s">
        <v>47</v>
      </c>
      <c r="B65" s="223"/>
      <c r="C65" s="223"/>
      <c r="D65" s="223"/>
      <c r="E65" s="223"/>
      <c r="F65" s="223"/>
      <c r="G65" s="223"/>
      <c r="H65" s="224"/>
      <c r="I65" s="1">
        <v>59</v>
      </c>
      <c r="J65" s="6">
        <v>19416287</v>
      </c>
      <c r="K65" s="6">
        <v>24218271.49</v>
      </c>
    </row>
    <row r="66" spans="1:11" ht="12.75">
      <c r="A66" s="222" t="s">
        <v>222</v>
      </c>
      <c r="B66" s="223"/>
      <c r="C66" s="223"/>
      <c r="D66" s="223"/>
      <c r="E66" s="223"/>
      <c r="F66" s="223"/>
      <c r="G66" s="223"/>
      <c r="H66" s="224"/>
      <c r="I66" s="1">
        <v>60</v>
      </c>
      <c r="J66" s="141">
        <f>J8+J40+J65</f>
        <v>4632037243</v>
      </c>
      <c r="K66" s="141">
        <f>K8+K40+K65</f>
        <v>4997606815.1</v>
      </c>
    </row>
    <row r="67" spans="1:11" ht="12.75">
      <c r="A67" s="234" t="s">
        <v>80</v>
      </c>
      <c r="B67" s="235"/>
      <c r="C67" s="235"/>
      <c r="D67" s="235"/>
      <c r="E67" s="235"/>
      <c r="F67" s="235"/>
      <c r="G67" s="235"/>
      <c r="H67" s="236"/>
      <c r="I67" s="4">
        <v>61</v>
      </c>
      <c r="J67" s="7">
        <v>54545066</v>
      </c>
      <c r="K67" s="7">
        <v>54446041.59</v>
      </c>
    </row>
    <row r="68" spans="1:11" ht="12.75">
      <c r="A68" s="211" t="s">
        <v>49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2" ht="12.75">
      <c r="A69" s="215" t="s">
        <v>178</v>
      </c>
      <c r="B69" s="216"/>
      <c r="C69" s="216"/>
      <c r="D69" s="216"/>
      <c r="E69" s="216"/>
      <c r="F69" s="216"/>
      <c r="G69" s="216"/>
      <c r="H69" s="233"/>
      <c r="I69" s="3">
        <v>62</v>
      </c>
      <c r="J69" s="142">
        <f>J70+J71+J72+J78+J79+J82+J85</f>
        <v>2395468296</v>
      </c>
      <c r="K69" s="142">
        <f>K70+K71+K72+K78+K79+K82+K85</f>
        <v>2474760657.13</v>
      </c>
      <c r="L69" s="107"/>
    </row>
    <row r="70" spans="1:11" ht="12.75">
      <c r="A70" s="219" t="s">
        <v>130</v>
      </c>
      <c r="B70" s="220"/>
      <c r="C70" s="220"/>
      <c r="D70" s="220"/>
      <c r="E70" s="220"/>
      <c r="F70" s="220"/>
      <c r="G70" s="220"/>
      <c r="H70" s="221"/>
      <c r="I70" s="1">
        <v>63</v>
      </c>
      <c r="J70" s="6">
        <v>1672021210</v>
      </c>
      <c r="K70" s="6">
        <v>1672021210</v>
      </c>
    </row>
    <row r="71" spans="1:12" ht="12.75">
      <c r="A71" s="219" t="s">
        <v>131</v>
      </c>
      <c r="B71" s="220"/>
      <c r="C71" s="220"/>
      <c r="D71" s="220"/>
      <c r="E71" s="220"/>
      <c r="F71" s="220"/>
      <c r="G71" s="220"/>
      <c r="H71" s="221"/>
      <c r="I71" s="1">
        <v>64</v>
      </c>
      <c r="J71" s="6">
        <v>3602906</v>
      </c>
      <c r="K71" s="6">
        <v>5304283</v>
      </c>
      <c r="L71" s="107"/>
    </row>
    <row r="72" spans="1:12" ht="12.75">
      <c r="A72" s="219" t="s">
        <v>132</v>
      </c>
      <c r="B72" s="220"/>
      <c r="C72" s="220"/>
      <c r="D72" s="220"/>
      <c r="E72" s="220"/>
      <c r="F72" s="220"/>
      <c r="G72" s="220"/>
      <c r="H72" s="221"/>
      <c r="I72" s="1">
        <v>65</v>
      </c>
      <c r="J72" s="141">
        <f>+J73+J74-J75+J76+J77</f>
        <v>102055847</v>
      </c>
      <c r="K72" s="141">
        <f>+K73+K74-K75+K76+K77</f>
        <v>94297196.13000001</v>
      </c>
      <c r="L72" s="107"/>
    </row>
    <row r="73" spans="1:12" ht="12.75">
      <c r="A73" s="219" t="s">
        <v>133</v>
      </c>
      <c r="B73" s="220"/>
      <c r="C73" s="220"/>
      <c r="D73" s="220"/>
      <c r="E73" s="220"/>
      <c r="F73" s="220"/>
      <c r="G73" s="220"/>
      <c r="H73" s="221"/>
      <c r="I73" s="1">
        <v>66</v>
      </c>
      <c r="J73" s="6">
        <v>83601061</v>
      </c>
      <c r="K73" s="6">
        <v>83601060.65</v>
      </c>
      <c r="L73" s="107"/>
    </row>
    <row r="74" spans="1:11" ht="12.75">
      <c r="A74" s="219" t="s">
        <v>134</v>
      </c>
      <c r="B74" s="220"/>
      <c r="C74" s="220"/>
      <c r="D74" s="220"/>
      <c r="E74" s="220"/>
      <c r="F74" s="220"/>
      <c r="G74" s="220"/>
      <c r="H74" s="221"/>
      <c r="I74" s="1">
        <v>67</v>
      </c>
      <c r="J74" s="6">
        <v>44815284</v>
      </c>
      <c r="K74" s="6">
        <v>96815284.28</v>
      </c>
    </row>
    <row r="75" spans="1:12" ht="12.75">
      <c r="A75" s="219" t="s">
        <v>122</v>
      </c>
      <c r="B75" s="220"/>
      <c r="C75" s="220"/>
      <c r="D75" s="220"/>
      <c r="E75" s="220"/>
      <c r="F75" s="220"/>
      <c r="G75" s="220"/>
      <c r="H75" s="221"/>
      <c r="I75" s="1">
        <v>68</v>
      </c>
      <c r="J75" s="6">
        <v>35889621</v>
      </c>
      <c r="K75" s="6">
        <v>86119148.8</v>
      </c>
      <c r="L75" s="107"/>
    </row>
    <row r="76" spans="1:11" ht="12.75">
      <c r="A76" s="219" t="s">
        <v>123</v>
      </c>
      <c r="B76" s="220"/>
      <c r="C76" s="220"/>
      <c r="D76" s="220"/>
      <c r="E76" s="220"/>
      <c r="F76" s="220"/>
      <c r="G76" s="220"/>
      <c r="H76" s="221"/>
      <c r="I76" s="1">
        <v>69</v>
      </c>
      <c r="J76" s="6"/>
      <c r="K76" s="6"/>
    </row>
    <row r="77" spans="1:12" ht="12.75">
      <c r="A77" s="219" t="s">
        <v>124</v>
      </c>
      <c r="B77" s="220"/>
      <c r="C77" s="220"/>
      <c r="D77" s="220"/>
      <c r="E77" s="220"/>
      <c r="F77" s="220"/>
      <c r="G77" s="220"/>
      <c r="H77" s="221"/>
      <c r="I77" s="1">
        <v>70</v>
      </c>
      <c r="J77" s="6">
        <v>9529123</v>
      </c>
      <c r="K77" s="6"/>
      <c r="L77" s="107"/>
    </row>
    <row r="78" spans="1:12" ht="12.75">
      <c r="A78" s="219" t="s">
        <v>125</v>
      </c>
      <c r="B78" s="220"/>
      <c r="C78" s="220"/>
      <c r="D78" s="220"/>
      <c r="E78" s="220"/>
      <c r="F78" s="220"/>
      <c r="G78" s="220"/>
      <c r="H78" s="221"/>
      <c r="I78" s="1">
        <v>71</v>
      </c>
      <c r="J78" s="6">
        <v>634097</v>
      </c>
      <c r="K78" s="6">
        <v>905282</v>
      </c>
      <c r="L78" s="107"/>
    </row>
    <row r="79" spans="1:11" ht="12.75">
      <c r="A79" s="219" t="s">
        <v>219</v>
      </c>
      <c r="B79" s="220"/>
      <c r="C79" s="220"/>
      <c r="D79" s="220"/>
      <c r="E79" s="220"/>
      <c r="F79" s="220"/>
      <c r="G79" s="220"/>
      <c r="H79" s="221"/>
      <c r="I79" s="1">
        <v>72</v>
      </c>
      <c r="J79" s="141">
        <f>+J80-J81</f>
        <v>385175162</v>
      </c>
      <c r="K79" s="141">
        <f>+K80-K81</f>
        <v>462953210</v>
      </c>
    </row>
    <row r="80" spans="1:12" ht="12.75">
      <c r="A80" s="230" t="s">
        <v>157</v>
      </c>
      <c r="B80" s="231"/>
      <c r="C80" s="231"/>
      <c r="D80" s="231"/>
      <c r="E80" s="231"/>
      <c r="F80" s="231"/>
      <c r="G80" s="231"/>
      <c r="H80" s="232"/>
      <c r="I80" s="1">
        <v>73</v>
      </c>
      <c r="J80" s="6">
        <v>385175162</v>
      </c>
      <c r="K80" s="6">
        <v>462953210</v>
      </c>
      <c r="L80" s="107"/>
    </row>
    <row r="81" spans="1:12" ht="12.75">
      <c r="A81" s="230" t="s">
        <v>158</v>
      </c>
      <c r="B81" s="231"/>
      <c r="C81" s="231"/>
      <c r="D81" s="231"/>
      <c r="E81" s="231"/>
      <c r="F81" s="231"/>
      <c r="G81" s="231"/>
      <c r="H81" s="232"/>
      <c r="I81" s="1">
        <v>74</v>
      </c>
      <c r="J81" s="6"/>
      <c r="K81" s="110"/>
      <c r="L81" s="107"/>
    </row>
    <row r="82" spans="1:12" ht="12.75">
      <c r="A82" s="219" t="s">
        <v>220</v>
      </c>
      <c r="B82" s="220"/>
      <c r="C82" s="220"/>
      <c r="D82" s="220"/>
      <c r="E82" s="220"/>
      <c r="F82" s="220"/>
      <c r="G82" s="220"/>
      <c r="H82" s="221"/>
      <c r="I82" s="1">
        <v>75</v>
      </c>
      <c r="J82" s="141">
        <f>+J83-J84</f>
        <v>231979074</v>
      </c>
      <c r="K82" s="141">
        <f>+K83-K84</f>
        <v>239279476</v>
      </c>
      <c r="L82" s="107"/>
    </row>
    <row r="83" spans="1:11" ht="12.75">
      <c r="A83" s="230" t="s">
        <v>159</v>
      </c>
      <c r="B83" s="231"/>
      <c r="C83" s="231"/>
      <c r="D83" s="231"/>
      <c r="E83" s="231"/>
      <c r="F83" s="231"/>
      <c r="G83" s="231"/>
      <c r="H83" s="232"/>
      <c r="I83" s="1">
        <v>76</v>
      </c>
      <c r="J83" s="111">
        <v>231979074</v>
      </c>
      <c r="K83" s="6">
        <v>239279476</v>
      </c>
    </row>
    <row r="84" spans="1:11" ht="12.75">
      <c r="A84" s="230" t="s">
        <v>160</v>
      </c>
      <c r="B84" s="231"/>
      <c r="C84" s="231"/>
      <c r="D84" s="231"/>
      <c r="E84" s="231"/>
      <c r="F84" s="231"/>
      <c r="G84" s="231"/>
      <c r="H84" s="232"/>
      <c r="I84" s="1">
        <v>77</v>
      </c>
      <c r="J84" s="6"/>
      <c r="K84" s="6"/>
    </row>
    <row r="85" spans="1:11" ht="12.75">
      <c r="A85" s="219" t="s">
        <v>161</v>
      </c>
      <c r="B85" s="220"/>
      <c r="C85" s="220"/>
      <c r="D85" s="220"/>
      <c r="E85" s="220"/>
      <c r="F85" s="220"/>
      <c r="G85" s="220"/>
      <c r="H85" s="221"/>
      <c r="I85" s="1">
        <v>78</v>
      </c>
      <c r="J85" s="6"/>
      <c r="K85" s="6"/>
    </row>
    <row r="86" spans="1:11" ht="12.75">
      <c r="A86" s="222" t="s">
        <v>15</v>
      </c>
      <c r="B86" s="223"/>
      <c r="C86" s="223"/>
      <c r="D86" s="223"/>
      <c r="E86" s="223"/>
      <c r="F86" s="223"/>
      <c r="G86" s="223"/>
      <c r="H86" s="224"/>
      <c r="I86" s="1">
        <v>79</v>
      </c>
      <c r="J86" s="141">
        <f>SUM(J87:J89)</f>
        <v>31597492</v>
      </c>
      <c r="K86" s="141">
        <f>SUM(K87:K89)</f>
        <v>35699314</v>
      </c>
    </row>
    <row r="87" spans="1:11" ht="12.75">
      <c r="A87" s="219" t="s">
        <v>118</v>
      </c>
      <c r="B87" s="220"/>
      <c r="C87" s="220"/>
      <c r="D87" s="220"/>
      <c r="E87" s="220"/>
      <c r="F87" s="220"/>
      <c r="G87" s="220"/>
      <c r="H87" s="221"/>
      <c r="I87" s="1">
        <v>80</v>
      </c>
      <c r="J87" s="6">
        <v>4665359</v>
      </c>
      <c r="K87" s="6">
        <v>7894989</v>
      </c>
    </row>
    <row r="88" spans="1:11" ht="12.75">
      <c r="A88" s="219" t="s">
        <v>119</v>
      </c>
      <c r="B88" s="220"/>
      <c r="C88" s="220"/>
      <c r="D88" s="220"/>
      <c r="E88" s="220"/>
      <c r="F88" s="220"/>
      <c r="G88" s="220"/>
      <c r="H88" s="221"/>
      <c r="I88" s="1">
        <v>81</v>
      </c>
      <c r="J88" s="6"/>
      <c r="K88" s="6"/>
    </row>
    <row r="89" spans="1:12" ht="12.75">
      <c r="A89" s="219" t="s">
        <v>120</v>
      </c>
      <c r="B89" s="220"/>
      <c r="C89" s="220"/>
      <c r="D89" s="220"/>
      <c r="E89" s="220"/>
      <c r="F89" s="220"/>
      <c r="G89" s="220"/>
      <c r="H89" s="221"/>
      <c r="I89" s="1">
        <v>82</v>
      </c>
      <c r="J89" s="6">
        <v>26932133</v>
      </c>
      <c r="K89" s="6">
        <v>27804325</v>
      </c>
      <c r="L89" s="107"/>
    </row>
    <row r="90" spans="1:11" ht="12.75">
      <c r="A90" s="222" t="s">
        <v>16</v>
      </c>
      <c r="B90" s="223"/>
      <c r="C90" s="223"/>
      <c r="D90" s="223"/>
      <c r="E90" s="223"/>
      <c r="F90" s="223"/>
      <c r="G90" s="223"/>
      <c r="H90" s="224"/>
      <c r="I90" s="1">
        <v>83</v>
      </c>
      <c r="J90" s="141">
        <f>J91+J92+J93+J94+J95+J96+J97+J98+J99</f>
        <v>1739431226</v>
      </c>
      <c r="K90" s="141">
        <f>K91+K92+K93+K94+K95+K96+K97+K98+K99</f>
        <v>2001600459</v>
      </c>
    </row>
    <row r="91" spans="1:11" ht="12.75">
      <c r="A91" s="219" t="s">
        <v>121</v>
      </c>
      <c r="B91" s="220"/>
      <c r="C91" s="220"/>
      <c r="D91" s="220"/>
      <c r="E91" s="220"/>
      <c r="F91" s="220"/>
      <c r="G91" s="220"/>
      <c r="H91" s="221"/>
      <c r="I91" s="1">
        <v>84</v>
      </c>
      <c r="J91" s="6"/>
      <c r="K91" s="6"/>
    </row>
    <row r="92" spans="1:11" ht="12.75">
      <c r="A92" s="219" t="s">
        <v>224</v>
      </c>
      <c r="B92" s="220"/>
      <c r="C92" s="220"/>
      <c r="D92" s="220"/>
      <c r="E92" s="220"/>
      <c r="F92" s="220"/>
      <c r="G92" s="220"/>
      <c r="H92" s="221"/>
      <c r="I92" s="1">
        <v>85</v>
      </c>
      <c r="J92" s="6"/>
      <c r="K92" s="6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6">
        <v>1721763614</v>
      </c>
      <c r="K93" s="6">
        <v>1978757713</v>
      </c>
    </row>
    <row r="94" spans="1:11" ht="12.75">
      <c r="A94" s="219" t="s">
        <v>225</v>
      </c>
      <c r="B94" s="220"/>
      <c r="C94" s="220"/>
      <c r="D94" s="220"/>
      <c r="E94" s="220"/>
      <c r="F94" s="220"/>
      <c r="G94" s="220"/>
      <c r="H94" s="221"/>
      <c r="I94" s="1">
        <v>87</v>
      </c>
      <c r="J94" s="6"/>
      <c r="K94" s="6"/>
    </row>
    <row r="95" spans="1:11" ht="12.75">
      <c r="A95" s="219" t="s">
        <v>226</v>
      </c>
      <c r="B95" s="220"/>
      <c r="C95" s="220"/>
      <c r="D95" s="220"/>
      <c r="E95" s="220"/>
      <c r="F95" s="220"/>
      <c r="G95" s="220"/>
      <c r="H95" s="221"/>
      <c r="I95" s="1">
        <v>88</v>
      </c>
      <c r="J95" s="6"/>
      <c r="K95" s="6"/>
    </row>
    <row r="96" spans="1:11" ht="12.75">
      <c r="A96" s="219" t="s">
        <v>227</v>
      </c>
      <c r="B96" s="220"/>
      <c r="C96" s="220"/>
      <c r="D96" s="220"/>
      <c r="E96" s="220"/>
      <c r="F96" s="220"/>
      <c r="G96" s="220"/>
      <c r="H96" s="221"/>
      <c r="I96" s="1">
        <v>89</v>
      </c>
      <c r="J96" s="6"/>
      <c r="K96" s="6"/>
    </row>
    <row r="97" spans="1:11" ht="12.75">
      <c r="A97" s="219" t="s">
        <v>83</v>
      </c>
      <c r="B97" s="220"/>
      <c r="C97" s="220"/>
      <c r="D97" s="220"/>
      <c r="E97" s="220"/>
      <c r="F97" s="220"/>
      <c r="G97" s="220"/>
      <c r="H97" s="221"/>
      <c r="I97" s="1">
        <v>90</v>
      </c>
      <c r="J97" s="6"/>
      <c r="K97" s="6"/>
    </row>
    <row r="98" spans="1:11" ht="12.75">
      <c r="A98" s="219" t="s">
        <v>81</v>
      </c>
      <c r="B98" s="220"/>
      <c r="C98" s="220"/>
      <c r="D98" s="220"/>
      <c r="E98" s="220"/>
      <c r="F98" s="220"/>
      <c r="G98" s="220"/>
      <c r="H98" s="221"/>
      <c r="I98" s="1">
        <v>91</v>
      </c>
      <c r="J98" s="6">
        <f>1585824</f>
        <v>1585824</v>
      </c>
      <c r="K98" s="6">
        <f>7615740</f>
        <v>7615740</v>
      </c>
    </row>
    <row r="99" spans="1:11" ht="12.75">
      <c r="A99" s="219" t="s">
        <v>82</v>
      </c>
      <c r="B99" s="220"/>
      <c r="C99" s="220"/>
      <c r="D99" s="220"/>
      <c r="E99" s="220"/>
      <c r="F99" s="220"/>
      <c r="G99" s="220"/>
      <c r="H99" s="221"/>
      <c r="I99" s="1">
        <v>92</v>
      </c>
      <c r="J99" s="6">
        <v>16081788</v>
      </c>
      <c r="K99" s="6">
        <v>15227006</v>
      </c>
    </row>
    <row r="100" spans="1:11" ht="12.75">
      <c r="A100" s="222" t="s">
        <v>17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141">
        <f>J101+J102+J103+J104+J105+J106+J107+J108+J109+J110+J111+J112</f>
        <v>369130888</v>
      </c>
      <c r="K100" s="141">
        <f>K101+K102+K103+K104+K105+K106+K107+K108+K109+K110+K111+K112</f>
        <v>374287286.03</v>
      </c>
    </row>
    <row r="101" spans="1:11" ht="12.75">
      <c r="A101" s="219" t="s">
        <v>121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6">
        <v>377577</v>
      </c>
      <c r="K101" s="6">
        <v>196105</v>
      </c>
    </row>
    <row r="102" spans="1:11" ht="12.75">
      <c r="A102" s="219" t="s">
        <v>224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6"/>
      <c r="K102" s="6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6">
        <v>184701848</v>
      </c>
      <c r="K103" s="6">
        <v>203359113</v>
      </c>
    </row>
    <row r="104" spans="1:11" ht="12.75">
      <c r="A104" s="219" t="s">
        <v>225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6">
        <v>30708993</v>
      </c>
      <c r="K104" s="6">
        <v>34734630</v>
      </c>
    </row>
    <row r="105" spans="1:11" ht="12.75">
      <c r="A105" s="219" t="s">
        <v>226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6">
        <v>121224757</v>
      </c>
      <c r="K105" s="6">
        <v>102714900</v>
      </c>
    </row>
    <row r="106" spans="1:11" ht="12.75">
      <c r="A106" s="219" t="s">
        <v>227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6"/>
      <c r="K106" s="6"/>
    </row>
    <row r="107" spans="1:10" ht="12.75">
      <c r="A107" s="219" t="s">
        <v>83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6"/>
    </row>
    <row r="108" spans="1:11" ht="12.75">
      <c r="A108" s="219" t="s">
        <v>84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6">
        <v>20606875</v>
      </c>
      <c r="K108" s="6">
        <v>22822890.78</v>
      </c>
    </row>
    <row r="109" spans="1:11" ht="12.75">
      <c r="A109" s="219" t="s">
        <v>85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6">
        <v>10270639</v>
      </c>
      <c r="K109" s="6">
        <v>9464523.25</v>
      </c>
    </row>
    <row r="110" spans="1:11" ht="12.75">
      <c r="A110" s="219" t="s">
        <v>88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6">
        <v>72403</v>
      </c>
      <c r="K110" s="6">
        <v>9600</v>
      </c>
    </row>
    <row r="111" spans="1:10" ht="12.75">
      <c r="A111" s="219" t="s">
        <v>86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6"/>
    </row>
    <row r="112" spans="1:11" ht="12.75">
      <c r="A112" s="219" t="s">
        <v>87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6">
        <v>1167796</v>
      </c>
      <c r="K112" s="6">
        <v>985524</v>
      </c>
    </row>
    <row r="113" spans="1:12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6">
        <f>96409341</f>
        <v>96409341</v>
      </c>
      <c r="K113" s="6">
        <f>111259098.66</f>
        <v>111259098.66</v>
      </c>
      <c r="L113" s="107"/>
    </row>
    <row r="114" spans="1:11" ht="12.75">
      <c r="A114" s="222" t="s">
        <v>21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141">
        <f>J69+J86+J90+J100+J113</f>
        <v>4632037243</v>
      </c>
      <c r="K114" s="141">
        <f>K69+K86+K90+K100+K113</f>
        <v>4997606814.82</v>
      </c>
    </row>
    <row r="115" spans="1:11" ht="12.75">
      <c r="A115" s="208" t="s">
        <v>48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7">
        <v>54545066</v>
      </c>
      <c r="K115" s="7">
        <v>54446041.59</v>
      </c>
    </row>
    <row r="116" spans="1:11" ht="12.75">
      <c r="A116" s="211" t="s">
        <v>289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173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6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6"/>
      <c r="K118" s="6"/>
    </row>
    <row r="119" spans="1:11" ht="12.75">
      <c r="A119" s="225" t="s">
        <v>7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  <row r="120" spans="1:11" ht="12.75">
      <c r="A120" s="228" t="s">
        <v>290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  <row r="124" ht="12.75">
      <c r="J124" s="107"/>
    </row>
    <row r="126" spans="10:11" ht="12.75">
      <c r="J126" s="108"/>
      <c r="K126" s="10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J16:J32 J93:J65536 J86:K86 J58:J80 L1:IV65536 K71:K85 J82:J83 J35:K35 J38:J42 J49:J56 J45 J11:J14 J1:J9 J87:J90 K1:K32 K37:K51 K87:K106 K108:K110 K53:K69 K112:K65536"/>
    <dataValidation type="whole" operator="greaterThanOrEqual" allowBlank="1" showInputMessage="1" showErrorMessage="1" errorTitle="Pogrešan unos" error="Mogu se unijeti samo cjelobrojne pozitivne vrijednosti." sqref="J15 K70 J10 J33:J34 J36:J37 J46:J48 J43:J44 J57 J91:J92 J84 J81">
      <formula1>0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15748031496062992" right="0.15748031496062992" top="0.7874015748031497" bottom="0.7874015748031497" header="0.5118110236220472" footer="0.5118110236220472"/>
  <pageSetup fitToHeight="0" horizontalDpi="600" verticalDpi="600" orientation="portrait" paperSize="9" scale="85" r:id="rId1"/>
  <rowBreaks count="1" manualBreakCount="1">
    <brk id="67" max="255" man="1"/>
  </rowBreaks>
  <ignoredErrors>
    <ignoredError sqref="J113:K113 J98:K9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6">
      <selection activeCell="L28" sqref="L28"/>
    </sheetView>
  </sheetViews>
  <sheetFormatPr defaultColWidth="9.140625" defaultRowHeight="12.75"/>
  <cols>
    <col min="1" max="8" width="9.140625" style="62" customWidth="1"/>
    <col min="9" max="9" width="9.28125" style="62" bestFit="1" customWidth="1"/>
    <col min="10" max="10" width="11.00390625" style="131" bestFit="1" customWidth="1"/>
    <col min="11" max="11" width="11.140625" style="131" bestFit="1" customWidth="1"/>
    <col min="12" max="13" width="11.140625" style="130" bestFit="1" customWidth="1"/>
    <col min="14" max="16384" width="9.140625" style="62" customWidth="1"/>
  </cols>
  <sheetData>
    <row r="1" spans="1:13" ht="12.75" customHeight="1">
      <c r="A1" s="243" t="s">
        <v>143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344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71" t="s">
        <v>317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2" t="s">
        <v>50</v>
      </c>
      <c r="B4" s="272"/>
      <c r="C4" s="272"/>
      <c r="D4" s="272"/>
      <c r="E4" s="272"/>
      <c r="F4" s="272"/>
      <c r="G4" s="272"/>
      <c r="H4" s="272"/>
      <c r="I4" s="52" t="s">
        <v>260</v>
      </c>
      <c r="J4" s="273" t="s">
        <v>298</v>
      </c>
      <c r="K4" s="273"/>
      <c r="L4" s="274" t="s">
        <v>299</v>
      </c>
      <c r="M4" s="274"/>
    </row>
    <row r="5" spans="1:13" ht="12.75">
      <c r="A5" s="272"/>
      <c r="B5" s="272"/>
      <c r="C5" s="272"/>
      <c r="D5" s="272"/>
      <c r="E5" s="272"/>
      <c r="F5" s="272"/>
      <c r="G5" s="272"/>
      <c r="H5" s="272"/>
      <c r="I5" s="52"/>
      <c r="J5" s="54" t="s">
        <v>293</v>
      </c>
      <c r="K5" s="54" t="s">
        <v>294</v>
      </c>
      <c r="L5" s="133" t="s">
        <v>293</v>
      </c>
      <c r="M5" s="133" t="s">
        <v>294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56">
        <v>2</v>
      </c>
      <c r="J6" s="54">
        <v>3</v>
      </c>
      <c r="K6" s="54">
        <v>4</v>
      </c>
      <c r="L6" s="133">
        <v>5</v>
      </c>
      <c r="M6" s="133">
        <v>6</v>
      </c>
    </row>
    <row r="7" spans="1:13" ht="12.75">
      <c r="A7" s="215" t="s">
        <v>22</v>
      </c>
      <c r="B7" s="216"/>
      <c r="C7" s="216"/>
      <c r="D7" s="216"/>
      <c r="E7" s="216"/>
      <c r="F7" s="216"/>
      <c r="G7" s="216"/>
      <c r="H7" s="233"/>
      <c r="I7" s="3">
        <v>111</v>
      </c>
      <c r="J7" s="48">
        <f>SUM(J8:J9)</f>
        <v>1636413207</v>
      </c>
      <c r="K7" s="48">
        <f>SUM(K8:K9)</f>
        <v>94113701</v>
      </c>
      <c r="L7" s="48">
        <f>SUM(L8:L9)</f>
        <v>1788691935.18</v>
      </c>
      <c r="M7" s="48">
        <f>SUM(M8:M9)</f>
        <v>112856178.17999998</v>
      </c>
    </row>
    <row r="8" spans="1:13" ht="12.75">
      <c r="A8" s="222" t="s">
        <v>141</v>
      </c>
      <c r="B8" s="223"/>
      <c r="C8" s="223"/>
      <c r="D8" s="223"/>
      <c r="E8" s="223"/>
      <c r="F8" s="223"/>
      <c r="G8" s="223"/>
      <c r="H8" s="224"/>
      <c r="I8" s="1">
        <v>112</v>
      </c>
      <c r="J8" s="6">
        <v>1616664077</v>
      </c>
      <c r="K8" s="6">
        <f>+J8-1529618051</f>
        <v>87046026</v>
      </c>
      <c r="L8" s="6">
        <v>1768603194.27</v>
      </c>
      <c r="M8" s="6">
        <f>+L8-1664028928</f>
        <v>104574266.26999998</v>
      </c>
    </row>
    <row r="9" spans="1:13" ht="12.75">
      <c r="A9" s="222" t="s">
        <v>92</v>
      </c>
      <c r="B9" s="223"/>
      <c r="C9" s="223"/>
      <c r="D9" s="223"/>
      <c r="E9" s="223"/>
      <c r="F9" s="223"/>
      <c r="G9" s="223"/>
      <c r="H9" s="224"/>
      <c r="I9" s="1">
        <v>113</v>
      </c>
      <c r="J9" s="6">
        <v>19749130</v>
      </c>
      <c r="K9" s="6">
        <f>+J9-12681455</f>
        <v>7067675</v>
      </c>
      <c r="L9" s="6">
        <v>20088740.91</v>
      </c>
      <c r="M9" s="6">
        <f>+L9-11806829</f>
        <v>8281911.91</v>
      </c>
    </row>
    <row r="10" spans="1:13" ht="12.75">
      <c r="A10" s="222" t="s">
        <v>10</v>
      </c>
      <c r="B10" s="223"/>
      <c r="C10" s="223"/>
      <c r="D10" s="223"/>
      <c r="E10" s="223"/>
      <c r="F10" s="223"/>
      <c r="G10" s="223"/>
      <c r="H10" s="224"/>
      <c r="I10" s="1">
        <v>114</v>
      </c>
      <c r="J10" s="47">
        <f>J11+J12+J16+J20+J21+J22+J25+J26</f>
        <v>1396220124</v>
      </c>
      <c r="K10" s="47">
        <f>K11+K12+K16+K20+K21+K22+K25+K26</f>
        <v>315847272</v>
      </c>
      <c r="L10" s="47">
        <f>L11+L12+L16+L20+L21+L22+L25+L26</f>
        <v>1512025944.5200002</v>
      </c>
      <c r="M10" s="47">
        <f>M11+M12+M16+M20+M21+M22+M25+M26</f>
        <v>339762932.52</v>
      </c>
    </row>
    <row r="11" spans="1:13" ht="12.75">
      <c r="A11" s="222" t="s">
        <v>93</v>
      </c>
      <c r="B11" s="223"/>
      <c r="C11" s="223"/>
      <c r="D11" s="223"/>
      <c r="E11" s="223"/>
      <c r="F11" s="223"/>
      <c r="G11" s="223"/>
      <c r="H11" s="224"/>
      <c r="I11" s="1">
        <v>115</v>
      </c>
      <c r="J11" s="6"/>
      <c r="K11" s="6"/>
      <c r="L11" s="6"/>
      <c r="M11" s="6"/>
    </row>
    <row r="12" spans="1:13" ht="12.75">
      <c r="A12" s="222" t="s">
        <v>18</v>
      </c>
      <c r="B12" s="223"/>
      <c r="C12" s="223"/>
      <c r="D12" s="223"/>
      <c r="E12" s="223"/>
      <c r="F12" s="223"/>
      <c r="G12" s="223"/>
      <c r="H12" s="224"/>
      <c r="I12" s="1">
        <v>116</v>
      </c>
      <c r="J12" s="47">
        <f>SUM(J13:J15)</f>
        <v>511785310</v>
      </c>
      <c r="K12" s="47">
        <f>SUM(K13:K15)</f>
        <v>93141886</v>
      </c>
      <c r="L12" s="47">
        <f>SUM(L13:L15)</f>
        <v>501402765.2</v>
      </c>
      <c r="M12" s="47">
        <f>SUM(M13:M15)</f>
        <v>78654200.19999999</v>
      </c>
    </row>
    <row r="13" spans="1:13" ht="12.75">
      <c r="A13" s="219" t="s">
        <v>135</v>
      </c>
      <c r="B13" s="220"/>
      <c r="C13" s="220"/>
      <c r="D13" s="220"/>
      <c r="E13" s="220"/>
      <c r="F13" s="220"/>
      <c r="G13" s="220"/>
      <c r="H13" s="221"/>
      <c r="I13" s="1">
        <v>117</v>
      </c>
      <c r="J13" s="6">
        <v>274645200</v>
      </c>
      <c r="K13" s="6">
        <f>+J13-241602189</f>
        <v>33043011</v>
      </c>
      <c r="L13" s="135">
        <v>294408483.7</v>
      </c>
      <c r="M13" s="6">
        <f>+L13-262912387</f>
        <v>31496096.699999988</v>
      </c>
    </row>
    <row r="14" spans="1:13" ht="12.75">
      <c r="A14" s="219" t="s">
        <v>136</v>
      </c>
      <c r="B14" s="220"/>
      <c r="C14" s="220"/>
      <c r="D14" s="220"/>
      <c r="E14" s="220"/>
      <c r="F14" s="220"/>
      <c r="G14" s="220"/>
      <c r="H14" s="221"/>
      <c r="I14" s="1">
        <v>118</v>
      </c>
      <c r="J14" s="6">
        <v>2850429</v>
      </c>
      <c r="K14" s="6">
        <f>+J14-2749445</f>
        <v>100984</v>
      </c>
      <c r="L14" s="135">
        <v>3276436.49</v>
      </c>
      <c r="M14" s="6">
        <f>+L14-3062034</f>
        <v>214402.49000000022</v>
      </c>
    </row>
    <row r="15" spans="1:13" ht="12.75">
      <c r="A15" s="219" t="s">
        <v>52</v>
      </c>
      <c r="B15" s="220"/>
      <c r="C15" s="220"/>
      <c r="D15" s="220"/>
      <c r="E15" s="220"/>
      <c r="F15" s="220"/>
      <c r="G15" s="220"/>
      <c r="H15" s="221"/>
      <c r="I15" s="1">
        <v>119</v>
      </c>
      <c r="J15" s="6">
        <v>234289681</v>
      </c>
      <c r="K15" s="6">
        <f>+J15-174291790</f>
        <v>59997891</v>
      </c>
      <c r="L15" s="135">
        <v>203717845.01</v>
      </c>
      <c r="M15" s="6">
        <f>+L15-156774144</f>
        <v>46943701.00999999</v>
      </c>
    </row>
    <row r="16" spans="1:13" ht="12.75">
      <c r="A16" s="222" t="s">
        <v>19</v>
      </c>
      <c r="B16" s="223"/>
      <c r="C16" s="223"/>
      <c r="D16" s="223"/>
      <c r="E16" s="223"/>
      <c r="F16" s="223"/>
      <c r="G16" s="223"/>
      <c r="H16" s="224"/>
      <c r="I16" s="1">
        <v>120</v>
      </c>
      <c r="J16" s="47">
        <f>J17+J18+J19</f>
        <v>443751031</v>
      </c>
      <c r="K16" s="47">
        <f>K17+K18+K19</f>
        <v>99266955</v>
      </c>
      <c r="L16" s="47">
        <f>L17+L18+L19</f>
        <v>487757454.90000004</v>
      </c>
      <c r="M16" s="47">
        <f>M17+M18+M19</f>
        <v>109870342.89999999</v>
      </c>
    </row>
    <row r="17" spans="1:13" ht="12.75">
      <c r="A17" s="219" t="s">
        <v>53</v>
      </c>
      <c r="B17" s="220"/>
      <c r="C17" s="220"/>
      <c r="D17" s="220"/>
      <c r="E17" s="220"/>
      <c r="F17" s="220"/>
      <c r="G17" s="220"/>
      <c r="H17" s="221"/>
      <c r="I17" s="1">
        <v>121</v>
      </c>
      <c r="J17" s="6">
        <v>269924542</v>
      </c>
      <c r="K17" s="6">
        <f>+J17-207014411</f>
        <v>62910131</v>
      </c>
      <c r="L17" s="6">
        <v>297438399.57</v>
      </c>
      <c r="M17" s="6">
        <f>+L17-228371007</f>
        <v>69067392.57</v>
      </c>
    </row>
    <row r="18" spans="1:13" ht="12.75">
      <c r="A18" s="219" t="s">
        <v>54</v>
      </c>
      <c r="B18" s="220"/>
      <c r="C18" s="220"/>
      <c r="D18" s="220"/>
      <c r="E18" s="220"/>
      <c r="F18" s="220"/>
      <c r="G18" s="220"/>
      <c r="H18" s="221"/>
      <c r="I18" s="1">
        <v>122</v>
      </c>
      <c r="J18" s="6">
        <v>111612209</v>
      </c>
      <c r="K18" s="6">
        <f>+J18-89158734</f>
        <v>22453475</v>
      </c>
      <c r="L18" s="6">
        <v>123009680.41</v>
      </c>
      <c r="M18" s="6">
        <f>+L18-97286057</f>
        <v>25723623.409999996</v>
      </c>
    </row>
    <row r="19" spans="1:13" ht="12.75">
      <c r="A19" s="219" t="s">
        <v>55</v>
      </c>
      <c r="B19" s="220"/>
      <c r="C19" s="220"/>
      <c r="D19" s="220"/>
      <c r="E19" s="220"/>
      <c r="F19" s="220"/>
      <c r="G19" s="220"/>
      <c r="H19" s="221"/>
      <c r="I19" s="1">
        <v>123</v>
      </c>
      <c r="J19" s="6">
        <v>62214280</v>
      </c>
      <c r="K19" s="6">
        <f>+J19-48310931</f>
        <v>13903349</v>
      </c>
      <c r="L19" s="6">
        <v>67309374.92</v>
      </c>
      <c r="M19" s="6">
        <f>+L19-52230048</f>
        <v>15079326.920000002</v>
      </c>
    </row>
    <row r="20" spans="1:13" ht="12.75">
      <c r="A20" s="222" t="s">
        <v>94</v>
      </c>
      <c r="B20" s="223"/>
      <c r="C20" s="223"/>
      <c r="D20" s="223"/>
      <c r="E20" s="223"/>
      <c r="F20" s="223"/>
      <c r="G20" s="223"/>
      <c r="H20" s="224"/>
      <c r="I20" s="1">
        <v>124</v>
      </c>
      <c r="J20" s="6">
        <v>283465960</v>
      </c>
      <c r="K20" s="6">
        <f>+J20-215613149</f>
        <v>67852811</v>
      </c>
      <c r="L20" s="6">
        <v>344691658.81</v>
      </c>
      <c r="M20" s="6">
        <f>+L20-253711399</f>
        <v>90980259.81</v>
      </c>
    </row>
    <row r="21" spans="1:13" ht="12.75">
      <c r="A21" s="222" t="s">
        <v>95</v>
      </c>
      <c r="B21" s="223"/>
      <c r="C21" s="223"/>
      <c r="D21" s="223"/>
      <c r="E21" s="223"/>
      <c r="F21" s="223"/>
      <c r="G21" s="223"/>
      <c r="H21" s="224"/>
      <c r="I21" s="1">
        <v>125</v>
      </c>
      <c r="J21" s="6">
        <v>133772749</v>
      </c>
      <c r="K21" s="6">
        <f>+J21-95540566</f>
        <v>38232183</v>
      </c>
      <c r="L21" s="6">
        <v>159208900.96</v>
      </c>
      <c r="M21" s="6">
        <f>+L21-113607521</f>
        <v>45601379.96000001</v>
      </c>
    </row>
    <row r="22" spans="1:13" ht="12.75">
      <c r="A22" s="222" t="s">
        <v>20</v>
      </c>
      <c r="B22" s="223"/>
      <c r="C22" s="223"/>
      <c r="D22" s="223"/>
      <c r="E22" s="223"/>
      <c r="F22" s="223"/>
      <c r="G22" s="223"/>
      <c r="H22" s="224"/>
      <c r="I22" s="1">
        <v>126</v>
      </c>
      <c r="J22" s="47">
        <f>SUM(J23:J24)</f>
        <v>112132</v>
      </c>
      <c r="K22" s="47">
        <f>SUM(K23:K24)</f>
        <v>42495</v>
      </c>
      <c r="L22" s="47">
        <f>SUM(L23:L24)</f>
        <v>296980.9</v>
      </c>
      <c r="M22" s="47">
        <f>SUM(M23:M24)</f>
        <v>213402.90000000002</v>
      </c>
    </row>
    <row r="23" spans="1:13" ht="12.75">
      <c r="A23" s="219" t="s">
        <v>126</v>
      </c>
      <c r="B23" s="220"/>
      <c r="C23" s="220"/>
      <c r="D23" s="220"/>
      <c r="E23" s="220"/>
      <c r="F23" s="220"/>
      <c r="G23" s="220"/>
      <c r="H23" s="221"/>
      <c r="I23" s="1">
        <v>127</v>
      </c>
      <c r="J23" s="6"/>
      <c r="K23" s="6"/>
      <c r="L23" s="6"/>
      <c r="M23" s="6"/>
    </row>
    <row r="24" spans="1:13" ht="12.75">
      <c r="A24" s="219" t="s">
        <v>127</v>
      </c>
      <c r="B24" s="220"/>
      <c r="C24" s="220"/>
      <c r="D24" s="220"/>
      <c r="E24" s="220"/>
      <c r="F24" s="220"/>
      <c r="G24" s="220"/>
      <c r="H24" s="221"/>
      <c r="I24" s="1">
        <v>128</v>
      </c>
      <c r="J24" s="6">
        <v>112132</v>
      </c>
      <c r="K24" s="6">
        <f>+J24-69637</f>
        <v>42495</v>
      </c>
      <c r="L24" s="6">
        <v>296980.9</v>
      </c>
      <c r="M24" s="6">
        <f>+L24-83578</f>
        <v>213402.90000000002</v>
      </c>
    </row>
    <row r="25" spans="1:13" ht="12.75">
      <c r="A25" s="222" t="s">
        <v>96</v>
      </c>
      <c r="B25" s="223"/>
      <c r="C25" s="223"/>
      <c r="D25" s="223"/>
      <c r="E25" s="223"/>
      <c r="F25" s="223"/>
      <c r="G25" s="223"/>
      <c r="H25" s="224"/>
      <c r="I25" s="1">
        <v>129</v>
      </c>
      <c r="J25" s="6">
        <v>5086540</v>
      </c>
      <c r="K25" s="6">
        <f>+J25-0</f>
        <v>5086540</v>
      </c>
      <c r="L25" s="6">
        <v>5978624.09</v>
      </c>
      <c r="M25" s="6">
        <f>+L25-0</f>
        <v>5978624.09</v>
      </c>
    </row>
    <row r="26" spans="1:13" ht="12.75">
      <c r="A26" s="222" t="s">
        <v>41</v>
      </c>
      <c r="B26" s="223"/>
      <c r="C26" s="223"/>
      <c r="D26" s="223"/>
      <c r="E26" s="223"/>
      <c r="F26" s="223"/>
      <c r="G26" s="223"/>
      <c r="H26" s="224"/>
      <c r="I26" s="1">
        <v>130</v>
      </c>
      <c r="J26" s="6">
        <v>18246402</v>
      </c>
      <c r="K26" s="6">
        <f>+J26-6022000</f>
        <v>12224402</v>
      </c>
      <c r="L26" s="6">
        <v>12689559.66</v>
      </c>
      <c r="M26" s="6">
        <f>+L26-4224837</f>
        <v>8464722.66</v>
      </c>
    </row>
    <row r="27" spans="1:13" ht="12.75">
      <c r="A27" s="222" t="s">
        <v>198</v>
      </c>
      <c r="B27" s="223"/>
      <c r="C27" s="223"/>
      <c r="D27" s="223"/>
      <c r="E27" s="223"/>
      <c r="F27" s="223"/>
      <c r="G27" s="223"/>
      <c r="H27" s="224"/>
      <c r="I27" s="1">
        <v>131</v>
      </c>
      <c r="J27" s="47">
        <f>SUM(J28:J32)</f>
        <v>59584924</v>
      </c>
      <c r="K27" s="47">
        <f>SUM(K28:K32)</f>
        <v>3962094</v>
      </c>
      <c r="L27" s="47">
        <f>SUM(L28:L32)</f>
        <v>59553898.12</v>
      </c>
      <c r="M27" s="47">
        <f>SUM(M28:M32)</f>
        <v>4138534.12</v>
      </c>
    </row>
    <row r="28" spans="1:13" ht="13.5" customHeight="1">
      <c r="A28" s="268" t="s">
        <v>320</v>
      </c>
      <c r="B28" s="269"/>
      <c r="C28" s="269"/>
      <c r="D28" s="269"/>
      <c r="E28" s="269"/>
      <c r="F28" s="269"/>
      <c r="G28" s="269"/>
      <c r="H28" s="270"/>
      <c r="I28" s="1">
        <v>132</v>
      </c>
      <c r="J28" s="6"/>
      <c r="K28" s="6"/>
      <c r="L28" s="6">
        <v>6050776</v>
      </c>
      <c r="M28" s="6">
        <f>+L28-6050776</f>
        <v>0</v>
      </c>
    </row>
    <row r="29" spans="1:13" ht="12.75" customHeight="1">
      <c r="A29" s="222" t="s">
        <v>321</v>
      </c>
      <c r="B29" s="223"/>
      <c r="C29" s="223"/>
      <c r="D29" s="223"/>
      <c r="E29" s="223"/>
      <c r="F29" s="223"/>
      <c r="G29" s="223"/>
      <c r="H29" s="224"/>
      <c r="I29" s="1">
        <v>133</v>
      </c>
      <c r="J29" s="6">
        <v>49056561</v>
      </c>
      <c r="K29" s="6">
        <f>+J29-45878327</f>
        <v>3178234</v>
      </c>
      <c r="L29" s="6">
        <v>45003808</v>
      </c>
      <c r="M29" s="6">
        <f>+L29-42400966</f>
        <v>2602842</v>
      </c>
    </row>
    <row r="30" spans="1:13" ht="12.75">
      <c r="A30" s="222" t="s">
        <v>128</v>
      </c>
      <c r="B30" s="223"/>
      <c r="C30" s="223"/>
      <c r="D30" s="223"/>
      <c r="E30" s="223"/>
      <c r="F30" s="223"/>
      <c r="G30" s="223"/>
      <c r="H30" s="224"/>
      <c r="I30" s="1">
        <v>134</v>
      </c>
      <c r="J30" s="6"/>
      <c r="K30" s="6"/>
      <c r="L30" s="6"/>
      <c r="M30" s="6"/>
    </row>
    <row r="31" spans="1:13" ht="12.75">
      <c r="A31" s="222" t="s">
        <v>206</v>
      </c>
      <c r="B31" s="223"/>
      <c r="C31" s="223"/>
      <c r="D31" s="223"/>
      <c r="E31" s="223"/>
      <c r="F31" s="223"/>
      <c r="G31" s="223"/>
      <c r="H31" s="224"/>
      <c r="I31" s="1">
        <v>135</v>
      </c>
      <c r="J31" s="6">
        <v>7520020</v>
      </c>
      <c r="K31" s="6">
        <f>+J31-7098051</f>
        <v>421969</v>
      </c>
      <c r="L31" s="6">
        <v>4696028.87</v>
      </c>
      <c r="M31" s="6">
        <f>+L31-4696029</f>
        <v>-0.1299999998882413</v>
      </c>
    </row>
    <row r="32" spans="1:13" ht="12.75">
      <c r="A32" s="222" t="s">
        <v>129</v>
      </c>
      <c r="B32" s="223"/>
      <c r="C32" s="223"/>
      <c r="D32" s="223"/>
      <c r="E32" s="223"/>
      <c r="F32" s="223"/>
      <c r="G32" s="223"/>
      <c r="H32" s="224"/>
      <c r="I32" s="1">
        <v>136</v>
      </c>
      <c r="J32" s="6">
        <v>3008343</v>
      </c>
      <c r="K32" s="6">
        <f>+J32-2646452</f>
        <v>361891</v>
      </c>
      <c r="L32" s="6">
        <v>3803285.25</v>
      </c>
      <c r="M32" s="6">
        <f>+L32-2267593</f>
        <v>1535692.25</v>
      </c>
    </row>
    <row r="33" spans="1:13" ht="12.75">
      <c r="A33" s="222" t="s">
        <v>199</v>
      </c>
      <c r="B33" s="223"/>
      <c r="C33" s="223"/>
      <c r="D33" s="223"/>
      <c r="E33" s="223"/>
      <c r="F33" s="223"/>
      <c r="G33" s="223"/>
      <c r="H33" s="224"/>
      <c r="I33" s="1">
        <v>137</v>
      </c>
      <c r="J33" s="47">
        <f>SUM(J34:J37)</f>
        <v>82068385</v>
      </c>
      <c r="K33" s="47">
        <f>SUM(K34:K37)</f>
        <v>14668555</v>
      </c>
      <c r="L33" s="47">
        <f>SUM(L34:L37)</f>
        <v>76012814.95</v>
      </c>
      <c r="M33" s="47">
        <f>+L33-55465551</f>
        <v>20547263.950000003</v>
      </c>
    </row>
    <row r="34" spans="1:13" ht="12.75">
      <c r="A34" s="222" t="s">
        <v>57</v>
      </c>
      <c r="B34" s="223"/>
      <c r="C34" s="223"/>
      <c r="D34" s="223"/>
      <c r="E34" s="223"/>
      <c r="F34" s="223"/>
      <c r="G34" s="223"/>
      <c r="H34" s="224"/>
      <c r="I34" s="1">
        <v>138</v>
      </c>
      <c r="J34" s="6"/>
      <c r="K34" s="6"/>
      <c r="L34" s="6"/>
      <c r="M34" s="6"/>
    </row>
    <row r="35" spans="1:13" ht="12.75">
      <c r="A35" s="262" t="s">
        <v>56</v>
      </c>
      <c r="B35" s="263"/>
      <c r="C35" s="263"/>
      <c r="D35" s="263"/>
      <c r="E35" s="263"/>
      <c r="F35" s="263"/>
      <c r="G35" s="263"/>
      <c r="H35" s="264"/>
      <c r="I35" s="1">
        <v>139</v>
      </c>
      <c r="J35" s="6">
        <v>68345330</v>
      </c>
      <c r="K35" s="6">
        <f>+J35-55051192</f>
        <v>13294138</v>
      </c>
      <c r="L35" s="6">
        <v>62317647.64</v>
      </c>
      <c r="M35" s="6">
        <f>+L35-49526997</f>
        <v>12790650.64</v>
      </c>
    </row>
    <row r="36" spans="1:13" ht="12.75">
      <c r="A36" s="222" t="s">
        <v>207</v>
      </c>
      <c r="B36" s="223"/>
      <c r="C36" s="223"/>
      <c r="D36" s="223"/>
      <c r="E36" s="223"/>
      <c r="F36" s="223"/>
      <c r="G36" s="223"/>
      <c r="H36" s="224"/>
      <c r="I36" s="1">
        <v>140</v>
      </c>
      <c r="J36" s="6">
        <v>6761354</v>
      </c>
      <c r="K36" s="6">
        <f>+J36-5990954</f>
        <v>770400</v>
      </c>
      <c r="L36" s="6">
        <v>10757668.31</v>
      </c>
      <c r="M36" s="6">
        <f>+L36-5086445</f>
        <v>5671223.3100000005</v>
      </c>
    </row>
    <row r="37" spans="1:13" ht="12.75">
      <c r="A37" s="222" t="s">
        <v>58</v>
      </c>
      <c r="B37" s="223"/>
      <c r="C37" s="223"/>
      <c r="D37" s="223"/>
      <c r="E37" s="223"/>
      <c r="F37" s="223"/>
      <c r="G37" s="223"/>
      <c r="H37" s="224"/>
      <c r="I37" s="1">
        <v>141</v>
      </c>
      <c r="J37" s="6">
        <v>6961701</v>
      </c>
      <c r="K37" s="6">
        <f>+J37-6357684</f>
        <v>604017</v>
      </c>
      <c r="L37" s="6">
        <v>2937499</v>
      </c>
      <c r="M37" s="6">
        <f>+L37-852109</f>
        <v>2085390</v>
      </c>
    </row>
    <row r="38" spans="1:13" ht="12.75">
      <c r="A38" s="222" t="s">
        <v>181</v>
      </c>
      <c r="B38" s="223"/>
      <c r="C38" s="223"/>
      <c r="D38" s="223"/>
      <c r="E38" s="223"/>
      <c r="F38" s="223"/>
      <c r="G38" s="223"/>
      <c r="H38" s="224"/>
      <c r="I38" s="1">
        <v>142</v>
      </c>
      <c r="J38" s="6"/>
      <c r="K38" s="6"/>
      <c r="L38" s="6"/>
      <c r="M38" s="6"/>
    </row>
    <row r="39" spans="1:13" ht="12.75">
      <c r="A39" s="222" t="s">
        <v>182</v>
      </c>
      <c r="B39" s="223"/>
      <c r="C39" s="223"/>
      <c r="D39" s="223"/>
      <c r="E39" s="223"/>
      <c r="F39" s="223"/>
      <c r="G39" s="223"/>
      <c r="H39" s="224"/>
      <c r="I39" s="1">
        <v>143</v>
      </c>
      <c r="J39" s="6"/>
      <c r="K39" s="6"/>
      <c r="L39" s="6"/>
      <c r="M39" s="6"/>
    </row>
    <row r="40" spans="1:13" ht="12.75">
      <c r="A40" s="222" t="s">
        <v>208</v>
      </c>
      <c r="B40" s="223"/>
      <c r="C40" s="223"/>
      <c r="D40" s="223"/>
      <c r="E40" s="223"/>
      <c r="F40" s="223"/>
      <c r="G40" s="223"/>
      <c r="H40" s="224"/>
      <c r="I40" s="1">
        <v>144</v>
      </c>
      <c r="J40" s="6"/>
      <c r="K40" s="6"/>
      <c r="L40" s="6"/>
      <c r="M40" s="6"/>
    </row>
    <row r="41" spans="1:13" ht="12.75">
      <c r="A41" s="222" t="s">
        <v>209</v>
      </c>
      <c r="B41" s="223"/>
      <c r="C41" s="223"/>
      <c r="D41" s="223"/>
      <c r="E41" s="223"/>
      <c r="F41" s="223"/>
      <c r="G41" s="223"/>
      <c r="H41" s="224"/>
      <c r="I41" s="1">
        <v>145</v>
      </c>
      <c r="J41" s="6"/>
      <c r="K41" s="6"/>
      <c r="L41" s="6"/>
      <c r="M41" s="6"/>
    </row>
    <row r="42" spans="1:13" ht="12.75">
      <c r="A42" s="222" t="s">
        <v>334</v>
      </c>
      <c r="B42" s="223"/>
      <c r="C42" s="223"/>
      <c r="D42" s="223"/>
      <c r="E42" s="223"/>
      <c r="F42" s="223"/>
      <c r="G42" s="223"/>
      <c r="H42" s="224"/>
      <c r="I42" s="1">
        <v>146</v>
      </c>
      <c r="J42" s="47">
        <f>J7+J27+J38+J40</f>
        <v>1695998131</v>
      </c>
      <c r="K42" s="47">
        <f>K7+K27+K38+K40</f>
        <v>98075795</v>
      </c>
      <c r="L42" s="47">
        <f>L7+L27+L38+L40</f>
        <v>1848245833.3</v>
      </c>
      <c r="M42" s="47">
        <f>M7+M27+M38+M40</f>
        <v>116994712.29999998</v>
      </c>
    </row>
    <row r="43" spans="1:13" ht="12.75">
      <c r="A43" s="222" t="s">
        <v>335</v>
      </c>
      <c r="B43" s="223"/>
      <c r="C43" s="223"/>
      <c r="D43" s="223"/>
      <c r="E43" s="223"/>
      <c r="F43" s="223"/>
      <c r="G43" s="223"/>
      <c r="H43" s="224"/>
      <c r="I43" s="1">
        <v>147</v>
      </c>
      <c r="J43" s="47">
        <f>J10+J33+J39+J41</f>
        <v>1478288509</v>
      </c>
      <c r="K43" s="47">
        <f>K10+K33+K39+K41</f>
        <v>330515827</v>
      </c>
      <c r="L43" s="47">
        <f>L10+L33+L39+L41</f>
        <v>1588038759.4700003</v>
      </c>
      <c r="M43" s="47">
        <f>M10+M33+M39+M41</f>
        <v>360310196.46999997</v>
      </c>
    </row>
    <row r="44" spans="1:13" ht="12.75">
      <c r="A44" s="222" t="s">
        <v>217</v>
      </c>
      <c r="B44" s="223"/>
      <c r="C44" s="223"/>
      <c r="D44" s="223"/>
      <c r="E44" s="223"/>
      <c r="F44" s="223"/>
      <c r="G44" s="223"/>
      <c r="H44" s="224"/>
      <c r="I44" s="1">
        <v>148</v>
      </c>
      <c r="J44" s="47">
        <f>J42-J43</f>
        <v>217709622</v>
      </c>
      <c r="K44" s="47">
        <f>K42-K43</f>
        <v>-232440032</v>
      </c>
      <c r="L44" s="47">
        <f>L42-L43</f>
        <v>260207073.8299997</v>
      </c>
      <c r="M44" s="47">
        <f>M42-M43</f>
        <v>-243315484.17</v>
      </c>
    </row>
    <row r="45" spans="1:13" ht="12.75">
      <c r="A45" s="230" t="s">
        <v>201</v>
      </c>
      <c r="B45" s="231"/>
      <c r="C45" s="231"/>
      <c r="D45" s="231"/>
      <c r="E45" s="231"/>
      <c r="F45" s="231"/>
      <c r="G45" s="231"/>
      <c r="H45" s="232"/>
      <c r="I45" s="1">
        <v>149</v>
      </c>
      <c r="J45" s="47">
        <f>IF(J42&gt;J43,J42-J43,0)</f>
        <v>217709622</v>
      </c>
      <c r="K45" s="47">
        <f>IF(K42&gt;K43,K42-K43,0)</f>
        <v>0</v>
      </c>
      <c r="L45" s="47">
        <f>IF(L42&gt;L43,L42-L43,0)</f>
        <v>260207073.8299997</v>
      </c>
      <c r="M45" s="47"/>
    </row>
    <row r="46" spans="1:13" ht="12.75">
      <c r="A46" s="230" t="s">
        <v>202</v>
      </c>
      <c r="B46" s="231"/>
      <c r="C46" s="231"/>
      <c r="D46" s="231"/>
      <c r="E46" s="231"/>
      <c r="F46" s="231"/>
      <c r="G46" s="231"/>
      <c r="H46" s="232"/>
      <c r="I46" s="1">
        <v>150</v>
      </c>
      <c r="J46" s="47">
        <f>IF(J43&gt;J42,J43-J42,0)</f>
        <v>0</v>
      </c>
      <c r="K46" s="47">
        <f>IF(K43&gt;K42,K43-K42,0)</f>
        <v>232440032</v>
      </c>
      <c r="L46" s="47">
        <f>IF(L43&gt;L42,L43-L42,0)</f>
        <v>0</v>
      </c>
      <c r="M46" s="47">
        <f>IF(M43&gt;M42,M43-M42,0)</f>
        <v>243315484.17</v>
      </c>
    </row>
    <row r="47" spans="1:13" ht="12.75">
      <c r="A47" s="222" t="s">
        <v>200</v>
      </c>
      <c r="B47" s="223"/>
      <c r="C47" s="223"/>
      <c r="D47" s="223"/>
      <c r="E47" s="223"/>
      <c r="F47" s="223"/>
      <c r="G47" s="223"/>
      <c r="H47" s="224"/>
      <c r="I47" s="1">
        <v>151</v>
      </c>
      <c r="J47" s="6">
        <v>-14269452</v>
      </c>
      <c r="K47" s="6"/>
      <c r="L47" s="6">
        <v>20927598</v>
      </c>
      <c r="M47" s="6"/>
    </row>
    <row r="48" spans="1:13" ht="12.75">
      <c r="A48" s="222" t="s">
        <v>218</v>
      </c>
      <c r="B48" s="223"/>
      <c r="C48" s="223"/>
      <c r="D48" s="223"/>
      <c r="E48" s="223"/>
      <c r="F48" s="223"/>
      <c r="G48" s="223"/>
      <c r="H48" s="224"/>
      <c r="I48" s="1">
        <v>152</v>
      </c>
      <c r="J48" s="47">
        <f>J44-J47</f>
        <v>231979074</v>
      </c>
      <c r="K48" s="47">
        <f>K44-K47</f>
        <v>-232440032</v>
      </c>
      <c r="L48" s="47">
        <f>L44-L47</f>
        <v>239279475.8299997</v>
      </c>
      <c r="M48" s="47">
        <f>M44-M47</f>
        <v>-243315484.17</v>
      </c>
    </row>
    <row r="49" spans="1:13" ht="12.75">
      <c r="A49" s="230" t="s">
        <v>179</v>
      </c>
      <c r="B49" s="231"/>
      <c r="C49" s="231"/>
      <c r="D49" s="231"/>
      <c r="E49" s="231"/>
      <c r="F49" s="231"/>
      <c r="G49" s="231"/>
      <c r="H49" s="232"/>
      <c r="I49" s="1">
        <v>153</v>
      </c>
      <c r="J49" s="47">
        <f>IF(J48&gt;0,J48,0)</f>
        <v>231979074</v>
      </c>
      <c r="K49" s="47">
        <f>IF(K48&gt;0,K48,0)</f>
        <v>0</v>
      </c>
      <c r="L49" s="47">
        <f>IF(L48&gt;0,L48,0)</f>
        <v>239279475.8299997</v>
      </c>
      <c r="M49" s="47">
        <f>IF(M48&gt;0,M48,0)</f>
        <v>0</v>
      </c>
    </row>
    <row r="50" spans="1:13" ht="12.75">
      <c r="A50" s="265" t="s">
        <v>203</v>
      </c>
      <c r="B50" s="266"/>
      <c r="C50" s="266"/>
      <c r="D50" s="266"/>
      <c r="E50" s="266"/>
      <c r="F50" s="266"/>
      <c r="G50" s="266"/>
      <c r="H50" s="267"/>
      <c r="I50" s="2">
        <v>154</v>
      </c>
      <c r="J50" s="55">
        <f>IF(J48&lt;0,-J48,0)</f>
        <v>0</v>
      </c>
      <c r="K50" s="55">
        <f>IF(K48&lt;0,-K48,0)</f>
        <v>232440032</v>
      </c>
      <c r="L50" s="55">
        <f>IF(L48&lt;0,-L48,0)</f>
        <v>0</v>
      </c>
      <c r="M50" s="55">
        <f>IF(M48&lt;0,-M48,0)</f>
        <v>243315484.17</v>
      </c>
    </row>
    <row r="51" spans="1:13" ht="12.75" customHeight="1">
      <c r="A51" s="211" t="s">
        <v>291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174</v>
      </c>
      <c r="B52" s="216"/>
      <c r="C52" s="216"/>
      <c r="D52" s="216"/>
      <c r="E52" s="216"/>
      <c r="F52" s="216"/>
      <c r="G52" s="216"/>
      <c r="H52" s="216"/>
      <c r="I52" s="49"/>
      <c r="J52" s="136"/>
      <c r="K52" s="136"/>
      <c r="L52" s="137"/>
      <c r="M52" s="138"/>
    </row>
    <row r="53" spans="1:13" ht="12.75">
      <c r="A53" s="259" t="s">
        <v>215</v>
      </c>
      <c r="B53" s="260"/>
      <c r="C53" s="260"/>
      <c r="D53" s="260"/>
      <c r="E53" s="260"/>
      <c r="F53" s="260"/>
      <c r="G53" s="260"/>
      <c r="H53" s="261"/>
      <c r="I53" s="1">
        <v>155</v>
      </c>
      <c r="J53" s="6">
        <f>+J48</f>
        <v>231979074</v>
      </c>
      <c r="K53" s="6">
        <f>+K48</f>
        <v>-232440032</v>
      </c>
      <c r="L53" s="6">
        <f>+L48</f>
        <v>239279475.8299997</v>
      </c>
      <c r="M53" s="6">
        <f>+M48</f>
        <v>-243315484.17</v>
      </c>
    </row>
    <row r="54" spans="1:13" ht="12.75">
      <c r="A54" s="259" t="s">
        <v>216</v>
      </c>
      <c r="B54" s="260"/>
      <c r="C54" s="260"/>
      <c r="D54" s="260"/>
      <c r="E54" s="260"/>
      <c r="F54" s="260"/>
      <c r="G54" s="260"/>
      <c r="H54" s="261"/>
      <c r="I54" s="1">
        <v>156</v>
      </c>
      <c r="J54" s="7"/>
      <c r="K54" s="7"/>
      <c r="L54" s="7"/>
      <c r="M54" s="7"/>
    </row>
    <row r="55" spans="1:13" ht="12.75" customHeight="1">
      <c r="A55" s="211" t="s">
        <v>176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336</v>
      </c>
      <c r="B56" s="216"/>
      <c r="C56" s="216"/>
      <c r="D56" s="216"/>
      <c r="E56" s="216"/>
      <c r="F56" s="216"/>
      <c r="G56" s="216"/>
      <c r="H56" s="233"/>
      <c r="I56" s="8">
        <v>157</v>
      </c>
      <c r="J56" s="5">
        <f>+J53</f>
        <v>231979074</v>
      </c>
      <c r="K56" s="5">
        <f>+K53</f>
        <v>-232440032</v>
      </c>
      <c r="L56" s="5">
        <f>+L53</f>
        <v>239279475.8299997</v>
      </c>
      <c r="M56" s="5">
        <f>+M53</f>
        <v>-243315484.17</v>
      </c>
    </row>
    <row r="57" spans="1:13" ht="12.75">
      <c r="A57" s="222" t="s">
        <v>204</v>
      </c>
      <c r="B57" s="223"/>
      <c r="C57" s="223"/>
      <c r="D57" s="223"/>
      <c r="E57" s="223"/>
      <c r="F57" s="223"/>
      <c r="G57" s="223"/>
      <c r="H57" s="224"/>
      <c r="I57" s="1">
        <v>158</v>
      </c>
      <c r="J57" s="47">
        <f>SUM(J58:J64)</f>
        <v>450979</v>
      </c>
      <c r="K57" s="47">
        <f>SUM(K58:K64)</f>
        <v>450979</v>
      </c>
      <c r="L57" s="47">
        <f>SUM(L58:L64)</f>
        <v>338982</v>
      </c>
      <c r="M57" s="47">
        <f>SUM(M58:M64)</f>
        <v>338982</v>
      </c>
    </row>
    <row r="58" spans="1:13" ht="12.75">
      <c r="A58" s="222" t="s">
        <v>210</v>
      </c>
      <c r="B58" s="223"/>
      <c r="C58" s="223"/>
      <c r="D58" s="223"/>
      <c r="E58" s="223"/>
      <c r="F58" s="223"/>
      <c r="G58" s="223"/>
      <c r="H58" s="224"/>
      <c r="I58" s="1">
        <v>159</v>
      </c>
      <c r="J58" s="6"/>
      <c r="K58" s="6"/>
      <c r="L58" s="6"/>
      <c r="M58" s="6"/>
    </row>
    <row r="59" spans="1:13" ht="12.75">
      <c r="A59" s="262" t="s">
        <v>323</v>
      </c>
      <c r="B59" s="263"/>
      <c r="C59" s="263"/>
      <c r="D59" s="263"/>
      <c r="E59" s="263"/>
      <c r="F59" s="263"/>
      <c r="G59" s="263"/>
      <c r="H59" s="264"/>
      <c r="I59" s="1">
        <v>160</v>
      </c>
      <c r="J59" s="6"/>
      <c r="K59" s="6"/>
      <c r="L59" s="6"/>
      <c r="M59" s="6"/>
    </row>
    <row r="60" spans="1:13" ht="12.75" customHeight="1">
      <c r="A60" s="262" t="s">
        <v>324</v>
      </c>
      <c r="B60" s="263"/>
      <c r="C60" s="263"/>
      <c r="D60" s="263"/>
      <c r="E60" s="263"/>
      <c r="F60" s="263"/>
      <c r="G60" s="263"/>
      <c r="H60" s="264"/>
      <c r="I60" s="1">
        <v>161</v>
      </c>
      <c r="J60" s="6">
        <v>450979</v>
      </c>
      <c r="K60" s="6">
        <f>+J60</f>
        <v>450979</v>
      </c>
      <c r="L60" s="6">
        <v>338982</v>
      </c>
      <c r="M60" s="6">
        <f>+L60</f>
        <v>338982</v>
      </c>
    </row>
    <row r="61" spans="1:13" ht="12.75">
      <c r="A61" s="222" t="s">
        <v>211</v>
      </c>
      <c r="B61" s="223"/>
      <c r="C61" s="223"/>
      <c r="D61" s="223"/>
      <c r="E61" s="223"/>
      <c r="F61" s="223"/>
      <c r="G61" s="223"/>
      <c r="H61" s="224"/>
      <c r="I61" s="1">
        <v>162</v>
      </c>
      <c r="J61" s="6"/>
      <c r="K61" s="6"/>
      <c r="L61" s="6"/>
      <c r="M61" s="6"/>
    </row>
    <row r="62" spans="1:13" ht="12.75">
      <c r="A62" s="222" t="s">
        <v>212</v>
      </c>
      <c r="B62" s="223"/>
      <c r="C62" s="223"/>
      <c r="D62" s="223"/>
      <c r="E62" s="223"/>
      <c r="F62" s="223"/>
      <c r="G62" s="223"/>
      <c r="H62" s="224"/>
      <c r="I62" s="1">
        <v>163</v>
      </c>
      <c r="J62" s="6"/>
      <c r="K62" s="6"/>
      <c r="L62" s="6"/>
      <c r="M62" s="6"/>
    </row>
    <row r="63" spans="1:13" ht="12.75">
      <c r="A63" s="222" t="s">
        <v>213</v>
      </c>
      <c r="B63" s="223"/>
      <c r="C63" s="223"/>
      <c r="D63" s="223"/>
      <c r="E63" s="223"/>
      <c r="F63" s="223"/>
      <c r="G63" s="223"/>
      <c r="H63" s="224"/>
      <c r="I63" s="1">
        <v>164</v>
      </c>
      <c r="J63" s="6"/>
      <c r="K63" s="6"/>
      <c r="L63" s="6"/>
      <c r="M63" s="6"/>
    </row>
    <row r="64" spans="1:13" ht="12.75">
      <c r="A64" s="222" t="s">
        <v>214</v>
      </c>
      <c r="B64" s="223"/>
      <c r="C64" s="223"/>
      <c r="D64" s="223"/>
      <c r="E64" s="223"/>
      <c r="F64" s="223"/>
      <c r="G64" s="223"/>
      <c r="H64" s="224"/>
      <c r="I64" s="1">
        <v>165</v>
      </c>
      <c r="J64" s="6"/>
      <c r="K64" s="6"/>
      <c r="L64" s="6"/>
      <c r="M64" s="6"/>
    </row>
    <row r="65" spans="1:13" ht="12.75">
      <c r="A65" s="222" t="s">
        <v>205</v>
      </c>
      <c r="B65" s="223"/>
      <c r="C65" s="223"/>
      <c r="D65" s="223"/>
      <c r="E65" s="223"/>
      <c r="F65" s="223"/>
      <c r="G65" s="223"/>
      <c r="H65" s="224"/>
      <c r="I65" s="1">
        <v>166</v>
      </c>
      <c r="J65" s="6">
        <v>90195</v>
      </c>
      <c r="K65" s="6">
        <f>+J65</f>
        <v>90195</v>
      </c>
      <c r="L65" s="6">
        <v>67796</v>
      </c>
      <c r="M65" s="6">
        <f>+L65</f>
        <v>67796</v>
      </c>
    </row>
    <row r="66" spans="1:13" ht="12.75" customHeight="1">
      <c r="A66" s="222" t="s">
        <v>325</v>
      </c>
      <c r="B66" s="223"/>
      <c r="C66" s="223"/>
      <c r="D66" s="223"/>
      <c r="E66" s="223"/>
      <c r="F66" s="223"/>
      <c r="G66" s="223"/>
      <c r="H66" s="224"/>
      <c r="I66" s="1">
        <v>167</v>
      </c>
      <c r="J66" s="47">
        <f>J57-J65</f>
        <v>360784</v>
      </c>
      <c r="K66" s="47">
        <f>K57-K65</f>
        <v>360784</v>
      </c>
      <c r="L66" s="47">
        <f>L57-L65</f>
        <v>271186</v>
      </c>
      <c r="M66" s="47">
        <f>M57-M65</f>
        <v>271186</v>
      </c>
    </row>
    <row r="67" spans="1:13" ht="12.75">
      <c r="A67" s="222" t="s">
        <v>180</v>
      </c>
      <c r="B67" s="223"/>
      <c r="C67" s="223"/>
      <c r="D67" s="223"/>
      <c r="E67" s="223"/>
      <c r="F67" s="223"/>
      <c r="G67" s="223"/>
      <c r="H67" s="224"/>
      <c r="I67" s="1">
        <v>168</v>
      </c>
      <c r="J67" s="55">
        <f>J56+J66</f>
        <v>232339858</v>
      </c>
      <c r="K67" s="55">
        <f>K56+K66</f>
        <v>-232079248</v>
      </c>
      <c r="L67" s="55">
        <f>L56+L66</f>
        <v>239550661.8299997</v>
      </c>
      <c r="M67" s="55">
        <f>M56+M66</f>
        <v>-243044298.17</v>
      </c>
    </row>
    <row r="68" spans="1:13" ht="12.75" customHeight="1">
      <c r="A68" s="255" t="s">
        <v>292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175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215</v>
      </c>
      <c r="B70" s="260"/>
      <c r="C70" s="260"/>
      <c r="D70" s="260"/>
      <c r="E70" s="260"/>
      <c r="F70" s="260"/>
      <c r="G70" s="260"/>
      <c r="H70" s="261"/>
      <c r="I70" s="1">
        <v>169</v>
      </c>
      <c r="J70" s="6"/>
      <c r="K70" s="6"/>
      <c r="L70" s="6"/>
      <c r="M70" s="6"/>
    </row>
    <row r="71" spans="1:13" ht="12.75">
      <c r="A71" s="252" t="s">
        <v>216</v>
      </c>
      <c r="B71" s="253"/>
      <c r="C71" s="253"/>
      <c r="D71" s="253"/>
      <c r="E71" s="253"/>
      <c r="F71" s="253"/>
      <c r="G71" s="253"/>
      <c r="H71" s="254"/>
      <c r="I71" s="4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SheetLayoutView="100" zoomScalePageLayoutView="0" workbookViewId="0" topLeftCell="A1">
      <selection activeCell="K40" sqref="K40"/>
    </sheetView>
  </sheetViews>
  <sheetFormatPr defaultColWidth="9.140625" defaultRowHeight="12.75"/>
  <cols>
    <col min="1" max="9" width="9.140625" style="46" customWidth="1"/>
    <col min="10" max="10" width="10.57421875" style="46" customWidth="1"/>
    <col min="11" max="11" width="11.28125" style="62" bestFit="1" customWidth="1"/>
    <col min="12" max="12" width="11.28125" style="108" bestFit="1" customWidth="1"/>
    <col min="13" max="13" width="10.28125" style="46" bestFit="1" customWidth="1"/>
    <col min="14" max="16384" width="9.140625" style="46" customWidth="1"/>
  </cols>
  <sheetData>
    <row r="1" spans="1:11" ht="12.75" customHeight="1">
      <c r="A1" s="281" t="s">
        <v>152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344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317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3" t="s">
        <v>50</v>
      </c>
      <c r="B4" s="283"/>
      <c r="C4" s="283"/>
      <c r="D4" s="283"/>
      <c r="E4" s="283"/>
      <c r="F4" s="283"/>
      <c r="G4" s="283"/>
      <c r="H4" s="283"/>
      <c r="I4" s="57" t="s">
        <v>260</v>
      </c>
      <c r="J4" s="58" t="s">
        <v>298</v>
      </c>
      <c r="K4" s="58" t="s">
        <v>299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59">
        <v>2</v>
      </c>
      <c r="J5" s="60" t="s">
        <v>264</v>
      </c>
      <c r="K5" s="60" t="s">
        <v>265</v>
      </c>
    </row>
    <row r="6" spans="1:11" ht="12.75">
      <c r="A6" s="211" t="s">
        <v>144</v>
      </c>
      <c r="B6" s="212"/>
      <c r="C6" s="212"/>
      <c r="D6" s="212"/>
      <c r="E6" s="212"/>
      <c r="F6" s="212"/>
      <c r="G6" s="212"/>
      <c r="H6" s="212"/>
      <c r="I6" s="275"/>
      <c r="J6" s="275"/>
      <c r="K6" s="276"/>
    </row>
    <row r="7" spans="1:11" ht="12.75">
      <c r="A7" s="219" t="s">
        <v>32</v>
      </c>
      <c r="B7" s="220"/>
      <c r="C7" s="220"/>
      <c r="D7" s="220"/>
      <c r="E7" s="220"/>
      <c r="F7" s="220"/>
      <c r="G7" s="220"/>
      <c r="H7" s="220"/>
      <c r="I7" s="1">
        <v>1</v>
      </c>
      <c r="J7" s="6">
        <v>217709622</v>
      </c>
      <c r="K7" s="116">
        <v>260207073</v>
      </c>
    </row>
    <row r="8" spans="1:11" ht="12.75">
      <c r="A8" s="219" t="s">
        <v>33</v>
      </c>
      <c r="B8" s="220"/>
      <c r="C8" s="220"/>
      <c r="D8" s="220"/>
      <c r="E8" s="220"/>
      <c r="F8" s="220"/>
      <c r="G8" s="220"/>
      <c r="H8" s="220"/>
      <c r="I8" s="1">
        <v>2</v>
      </c>
      <c r="J8" s="6">
        <v>283465961</v>
      </c>
      <c r="K8" s="116">
        <v>344691659</v>
      </c>
    </row>
    <row r="9" spans="1:11" ht="12.75">
      <c r="A9" s="219" t="s">
        <v>34</v>
      </c>
      <c r="B9" s="220"/>
      <c r="C9" s="220"/>
      <c r="D9" s="220"/>
      <c r="E9" s="220"/>
      <c r="F9" s="220"/>
      <c r="G9" s="220"/>
      <c r="H9" s="220"/>
      <c r="I9" s="1">
        <v>3</v>
      </c>
      <c r="J9" s="6"/>
      <c r="K9" s="116"/>
    </row>
    <row r="10" spans="1:11" ht="12.75">
      <c r="A10" s="219" t="s">
        <v>35</v>
      </c>
      <c r="B10" s="220"/>
      <c r="C10" s="220"/>
      <c r="D10" s="220"/>
      <c r="E10" s="220"/>
      <c r="F10" s="220"/>
      <c r="G10" s="220"/>
      <c r="H10" s="220"/>
      <c r="I10" s="1">
        <v>4</v>
      </c>
      <c r="J10" s="6">
        <v>33893766</v>
      </c>
      <c r="K10" s="116"/>
    </row>
    <row r="11" spans="1:11" ht="12.75">
      <c r="A11" s="219" t="s">
        <v>36</v>
      </c>
      <c r="B11" s="220"/>
      <c r="C11" s="220"/>
      <c r="D11" s="220"/>
      <c r="E11" s="220"/>
      <c r="F11" s="220"/>
      <c r="G11" s="220"/>
      <c r="H11" s="220"/>
      <c r="I11" s="1">
        <v>5</v>
      </c>
      <c r="J11" s="6"/>
      <c r="K11" s="116">
        <v>1015971</v>
      </c>
    </row>
    <row r="12" spans="1:11" ht="12.75">
      <c r="A12" s="219" t="s">
        <v>42</v>
      </c>
      <c r="B12" s="220"/>
      <c r="C12" s="220"/>
      <c r="D12" s="220"/>
      <c r="E12" s="220"/>
      <c r="F12" s="220"/>
      <c r="G12" s="220"/>
      <c r="H12" s="220"/>
      <c r="I12" s="1">
        <v>6</v>
      </c>
      <c r="J12" s="6">
        <v>116655407</v>
      </c>
      <c r="K12" s="116">
        <f>18951580+6097713</f>
        <v>25049293</v>
      </c>
    </row>
    <row r="13" spans="1:11" ht="12.75">
      <c r="A13" s="222" t="s">
        <v>145</v>
      </c>
      <c r="B13" s="223"/>
      <c r="C13" s="223"/>
      <c r="D13" s="223"/>
      <c r="E13" s="223"/>
      <c r="F13" s="223"/>
      <c r="G13" s="223"/>
      <c r="H13" s="223"/>
      <c r="I13" s="1">
        <v>7</v>
      </c>
      <c r="J13" s="47">
        <f>SUM(J7:J12)</f>
        <v>651724756</v>
      </c>
      <c r="K13" s="47">
        <f>SUM(K7:K12)</f>
        <v>630963996</v>
      </c>
    </row>
    <row r="14" spans="1:11" ht="12.75">
      <c r="A14" s="219" t="s">
        <v>43</v>
      </c>
      <c r="B14" s="220"/>
      <c r="C14" s="220"/>
      <c r="D14" s="220"/>
      <c r="E14" s="220"/>
      <c r="F14" s="220"/>
      <c r="G14" s="220"/>
      <c r="H14" s="220"/>
      <c r="I14" s="1">
        <v>8</v>
      </c>
      <c r="J14" s="6">
        <v>18210357</v>
      </c>
      <c r="K14" s="128">
        <f>23791839-5008990</f>
        <v>18782849</v>
      </c>
    </row>
    <row r="15" spans="1:11" ht="12.75">
      <c r="A15" s="219" t="s">
        <v>44</v>
      </c>
      <c r="B15" s="220"/>
      <c r="C15" s="220"/>
      <c r="D15" s="220"/>
      <c r="E15" s="220"/>
      <c r="F15" s="220"/>
      <c r="G15" s="220"/>
      <c r="H15" s="220"/>
      <c r="I15" s="1">
        <v>9</v>
      </c>
      <c r="J15" s="6"/>
      <c r="K15" s="128">
        <f>17535358-10271994-2252</f>
        <v>7261112</v>
      </c>
    </row>
    <row r="16" spans="1:11" ht="12.75">
      <c r="A16" s="219" t="s">
        <v>45</v>
      </c>
      <c r="B16" s="220"/>
      <c r="C16" s="220"/>
      <c r="D16" s="220"/>
      <c r="E16" s="220"/>
      <c r="F16" s="220"/>
      <c r="G16" s="220"/>
      <c r="H16" s="220"/>
      <c r="I16" s="1">
        <v>10</v>
      </c>
      <c r="J16" s="6">
        <v>5659961</v>
      </c>
      <c r="K16" s="128"/>
    </row>
    <row r="17" spans="1:11" ht="12.75">
      <c r="A17" s="219" t="s">
        <v>46</v>
      </c>
      <c r="B17" s="220"/>
      <c r="C17" s="220"/>
      <c r="D17" s="220"/>
      <c r="E17" s="220"/>
      <c r="F17" s="220"/>
      <c r="G17" s="220"/>
      <c r="H17" s="220"/>
      <c r="I17" s="1">
        <v>11</v>
      </c>
      <c r="J17" s="6"/>
      <c r="K17" s="128">
        <f>4801985+14676006-40886</f>
        <v>19437105</v>
      </c>
    </row>
    <row r="18" spans="1:11" ht="12.75">
      <c r="A18" s="222" t="s">
        <v>146</v>
      </c>
      <c r="B18" s="223"/>
      <c r="C18" s="223"/>
      <c r="D18" s="223"/>
      <c r="E18" s="223"/>
      <c r="F18" s="223"/>
      <c r="G18" s="223"/>
      <c r="H18" s="223"/>
      <c r="I18" s="1">
        <v>12</v>
      </c>
      <c r="J18" s="47">
        <f>SUM(J14:J17)</f>
        <v>23870318</v>
      </c>
      <c r="K18" s="47">
        <f>SUM(K14:K17)</f>
        <v>45481066</v>
      </c>
    </row>
    <row r="19" spans="1:11" ht="12.75">
      <c r="A19" s="222" t="s">
        <v>326</v>
      </c>
      <c r="B19" s="223"/>
      <c r="C19" s="223"/>
      <c r="D19" s="223"/>
      <c r="E19" s="223"/>
      <c r="F19" s="223"/>
      <c r="G19" s="223"/>
      <c r="H19" s="224"/>
      <c r="I19" s="1">
        <v>13</v>
      </c>
      <c r="J19" s="47">
        <f>IF(J13&gt;J18,J13-J18,0)</f>
        <v>627854438</v>
      </c>
      <c r="K19" s="47">
        <f>IF(K13&gt;K18,K13-K18,0)</f>
        <v>585482930</v>
      </c>
    </row>
    <row r="20" spans="1:11" ht="12.75">
      <c r="A20" s="234" t="s">
        <v>327</v>
      </c>
      <c r="B20" s="235"/>
      <c r="C20" s="235"/>
      <c r="D20" s="235"/>
      <c r="E20" s="235"/>
      <c r="F20" s="235"/>
      <c r="G20" s="235"/>
      <c r="H20" s="236"/>
      <c r="I20" s="1">
        <v>14</v>
      </c>
      <c r="J20" s="47">
        <f>IF(J18&gt;J13,J18-J13,0)</f>
        <v>0</v>
      </c>
      <c r="K20" s="47">
        <f>IF(K18&gt;K13,K18-K13,0)</f>
        <v>0</v>
      </c>
    </row>
    <row r="21" spans="1:11" ht="12.75">
      <c r="A21" s="211" t="s">
        <v>147</v>
      </c>
      <c r="B21" s="212"/>
      <c r="C21" s="212"/>
      <c r="D21" s="212"/>
      <c r="E21" s="212"/>
      <c r="F21" s="212"/>
      <c r="G21" s="212"/>
      <c r="H21" s="212"/>
      <c r="I21" s="275"/>
      <c r="J21" s="275"/>
      <c r="K21" s="276"/>
    </row>
    <row r="22" spans="1:11" ht="12.75">
      <c r="A22" s="219" t="s">
        <v>166</v>
      </c>
      <c r="B22" s="220"/>
      <c r="C22" s="220"/>
      <c r="D22" s="220"/>
      <c r="E22" s="220"/>
      <c r="F22" s="220"/>
      <c r="G22" s="220"/>
      <c r="H22" s="220"/>
      <c r="I22" s="1">
        <v>15</v>
      </c>
      <c r="J22" s="6"/>
      <c r="K22" s="6"/>
    </row>
    <row r="23" spans="1:11" ht="12.75">
      <c r="A23" s="219" t="s">
        <v>167</v>
      </c>
      <c r="B23" s="220"/>
      <c r="C23" s="220"/>
      <c r="D23" s="220"/>
      <c r="E23" s="220"/>
      <c r="F23" s="220"/>
      <c r="G23" s="220"/>
      <c r="H23" s="220"/>
      <c r="I23" s="1">
        <v>16</v>
      </c>
      <c r="J23" s="132">
        <v>217924273</v>
      </c>
      <c r="K23" s="6"/>
    </row>
    <row r="24" spans="1:11" ht="12.75">
      <c r="A24" s="219" t="s">
        <v>168</v>
      </c>
      <c r="B24" s="220"/>
      <c r="C24" s="220"/>
      <c r="D24" s="220"/>
      <c r="E24" s="220"/>
      <c r="F24" s="220"/>
      <c r="G24" s="220"/>
      <c r="H24" s="220"/>
      <c r="I24" s="1">
        <v>17</v>
      </c>
      <c r="J24" s="6"/>
      <c r="K24" s="6"/>
    </row>
    <row r="25" spans="1:11" ht="12.75">
      <c r="A25" s="219" t="s">
        <v>169</v>
      </c>
      <c r="B25" s="220"/>
      <c r="C25" s="220"/>
      <c r="D25" s="220"/>
      <c r="E25" s="220"/>
      <c r="F25" s="220"/>
      <c r="G25" s="220"/>
      <c r="H25" s="220"/>
      <c r="I25" s="1">
        <v>18</v>
      </c>
      <c r="J25" s="6"/>
      <c r="K25" s="6"/>
    </row>
    <row r="26" spans="1:11" ht="12.75">
      <c r="A26" s="219" t="s">
        <v>170</v>
      </c>
      <c r="B26" s="220"/>
      <c r="C26" s="220"/>
      <c r="D26" s="220"/>
      <c r="E26" s="220"/>
      <c r="F26" s="220"/>
      <c r="G26" s="220"/>
      <c r="H26" s="220"/>
      <c r="I26" s="1">
        <v>19</v>
      </c>
      <c r="J26" s="132">
        <v>1254172</v>
      </c>
      <c r="K26" s="6"/>
    </row>
    <row r="27" spans="1:11" ht="12.75">
      <c r="A27" s="222" t="s">
        <v>156</v>
      </c>
      <c r="B27" s="223"/>
      <c r="C27" s="223"/>
      <c r="D27" s="223"/>
      <c r="E27" s="223"/>
      <c r="F27" s="223"/>
      <c r="G27" s="223"/>
      <c r="H27" s="223"/>
      <c r="I27" s="1">
        <v>20</v>
      </c>
      <c r="J27" s="47">
        <f>SUM(J22:J26)</f>
        <v>219178445</v>
      </c>
      <c r="K27" s="47">
        <f>SUM(K22:K26)</f>
        <v>0</v>
      </c>
    </row>
    <row r="28" spans="1:11" ht="12.75">
      <c r="A28" s="219" t="s">
        <v>104</v>
      </c>
      <c r="B28" s="220"/>
      <c r="C28" s="220"/>
      <c r="D28" s="220"/>
      <c r="E28" s="220"/>
      <c r="F28" s="220"/>
      <c r="G28" s="220"/>
      <c r="H28" s="220"/>
      <c r="I28" s="1">
        <v>21</v>
      </c>
      <c r="J28" s="132">
        <v>1101302858</v>
      </c>
      <c r="K28" s="128">
        <v>605981202</v>
      </c>
    </row>
    <row r="29" spans="1:11" ht="12.75">
      <c r="A29" s="219" t="s">
        <v>105</v>
      </c>
      <c r="B29" s="220"/>
      <c r="C29" s="220"/>
      <c r="D29" s="220"/>
      <c r="E29" s="220"/>
      <c r="F29" s="220"/>
      <c r="G29" s="220"/>
      <c r="H29" s="220"/>
      <c r="I29" s="1">
        <v>22</v>
      </c>
      <c r="J29" s="6"/>
      <c r="K29" s="128">
        <v>163805514</v>
      </c>
    </row>
    <row r="30" spans="1:11" ht="12.75">
      <c r="A30" s="219" t="s">
        <v>14</v>
      </c>
      <c r="B30" s="220"/>
      <c r="C30" s="220"/>
      <c r="D30" s="220"/>
      <c r="E30" s="220"/>
      <c r="F30" s="220"/>
      <c r="G30" s="220"/>
      <c r="H30" s="220"/>
      <c r="I30" s="1">
        <v>23</v>
      </c>
      <c r="J30" s="6"/>
      <c r="K30" s="128">
        <v>225877</v>
      </c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47">
        <f>SUM(J28:J30)</f>
        <v>1101302858</v>
      </c>
      <c r="K31" s="47">
        <f>SUM(K28:K30)</f>
        <v>770012593</v>
      </c>
    </row>
    <row r="32" spans="1:11" ht="12.75">
      <c r="A32" s="222" t="s">
        <v>328</v>
      </c>
      <c r="B32" s="223"/>
      <c r="C32" s="223"/>
      <c r="D32" s="223"/>
      <c r="E32" s="223"/>
      <c r="F32" s="223"/>
      <c r="G32" s="223"/>
      <c r="H32" s="224"/>
      <c r="I32" s="1">
        <v>25</v>
      </c>
      <c r="J32" s="47">
        <f>IF(J27&gt;J31,J27-J31,0)</f>
        <v>0</v>
      </c>
      <c r="K32" s="47">
        <f>IF(K27&gt;K31,K27-K31,0)</f>
        <v>0</v>
      </c>
    </row>
    <row r="33" spans="1:11" ht="12.75">
      <c r="A33" s="234" t="s">
        <v>329</v>
      </c>
      <c r="B33" s="235"/>
      <c r="C33" s="235"/>
      <c r="D33" s="235"/>
      <c r="E33" s="235"/>
      <c r="F33" s="235"/>
      <c r="G33" s="235"/>
      <c r="H33" s="236"/>
      <c r="I33" s="1">
        <v>26</v>
      </c>
      <c r="J33" s="47">
        <f>IF(J31&gt;J27,J31-J27,0)</f>
        <v>882124413</v>
      </c>
      <c r="K33" s="47">
        <f>IF(K31&gt;K27,K31-K27,0)</f>
        <v>770012593</v>
      </c>
    </row>
    <row r="34" spans="1:11" ht="12.75">
      <c r="A34" s="211" t="s">
        <v>148</v>
      </c>
      <c r="B34" s="212"/>
      <c r="C34" s="212"/>
      <c r="D34" s="212"/>
      <c r="E34" s="212"/>
      <c r="F34" s="212"/>
      <c r="G34" s="212"/>
      <c r="H34" s="212"/>
      <c r="I34" s="275"/>
      <c r="J34" s="275"/>
      <c r="K34" s="276"/>
    </row>
    <row r="35" spans="1:11" ht="12.75">
      <c r="A35" s="219" t="s">
        <v>162</v>
      </c>
      <c r="B35" s="220"/>
      <c r="C35" s="220"/>
      <c r="D35" s="220"/>
      <c r="E35" s="220"/>
      <c r="F35" s="220"/>
      <c r="G35" s="220"/>
      <c r="H35" s="220"/>
      <c r="I35" s="1">
        <v>27</v>
      </c>
      <c r="J35" s="6">
        <v>1640051</v>
      </c>
      <c r="K35" s="129"/>
    </row>
    <row r="36" spans="1:11" ht="12.75">
      <c r="A36" s="219" t="s">
        <v>25</v>
      </c>
      <c r="B36" s="220"/>
      <c r="C36" s="220"/>
      <c r="D36" s="220"/>
      <c r="E36" s="220"/>
      <c r="F36" s="220"/>
      <c r="G36" s="220"/>
      <c r="H36" s="220"/>
      <c r="I36" s="1">
        <v>28</v>
      </c>
      <c r="J36" s="6">
        <v>414616346</v>
      </c>
      <c r="K36" s="128">
        <v>275651364</v>
      </c>
    </row>
    <row r="37" spans="1:11" ht="12.75">
      <c r="A37" s="219" t="s">
        <v>26</v>
      </c>
      <c r="B37" s="220"/>
      <c r="C37" s="220"/>
      <c r="D37" s="220"/>
      <c r="E37" s="220"/>
      <c r="F37" s="220"/>
      <c r="G37" s="220"/>
      <c r="H37" s="220"/>
      <c r="I37" s="1">
        <v>29</v>
      </c>
      <c r="J37" s="6">
        <v>360783</v>
      </c>
      <c r="K37" s="128">
        <f>1368036+331091+271185</f>
        <v>1970312</v>
      </c>
    </row>
    <row r="38" spans="1:11" ht="12.75">
      <c r="A38" s="222" t="s">
        <v>59</v>
      </c>
      <c r="B38" s="223"/>
      <c r="C38" s="223"/>
      <c r="D38" s="223"/>
      <c r="E38" s="223"/>
      <c r="F38" s="223"/>
      <c r="G38" s="223"/>
      <c r="H38" s="223"/>
      <c r="I38" s="1">
        <v>30</v>
      </c>
      <c r="J38" s="47">
        <f>SUM(J35:J37)</f>
        <v>416617180</v>
      </c>
      <c r="K38" s="47">
        <f>SUM(K35:K37)</f>
        <v>277621676</v>
      </c>
    </row>
    <row r="39" spans="1:11" ht="12.75">
      <c r="A39" s="219" t="s">
        <v>27</v>
      </c>
      <c r="B39" s="220"/>
      <c r="C39" s="220"/>
      <c r="D39" s="220"/>
      <c r="E39" s="220"/>
      <c r="F39" s="220"/>
      <c r="G39" s="220"/>
      <c r="H39" s="220"/>
      <c r="I39" s="1">
        <v>31</v>
      </c>
      <c r="J39" s="6"/>
      <c r="K39" s="128"/>
    </row>
    <row r="40" spans="1:11" ht="12.75">
      <c r="A40" s="219" t="s">
        <v>28</v>
      </c>
      <c r="B40" s="220"/>
      <c r="C40" s="220"/>
      <c r="D40" s="220"/>
      <c r="E40" s="220"/>
      <c r="F40" s="220"/>
      <c r="G40" s="220"/>
      <c r="H40" s="220"/>
      <c r="I40" s="1">
        <v>32</v>
      </c>
      <c r="J40" s="6"/>
      <c r="K40" s="128">
        <v>111730149</v>
      </c>
    </row>
    <row r="41" spans="1:11" ht="12.75">
      <c r="A41" s="219" t="s">
        <v>29</v>
      </c>
      <c r="B41" s="220"/>
      <c r="C41" s="220"/>
      <c r="D41" s="220"/>
      <c r="E41" s="220"/>
      <c r="F41" s="220"/>
      <c r="G41" s="220"/>
      <c r="H41" s="220"/>
      <c r="I41" s="1">
        <v>33</v>
      </c>
      <c r="J41" s="47"/>
      <c r="K41" s="128"/>
    </row>
    <row r="42" spans="1:11" ht="12.75">
      <c r="A42" s="219" t="s">
        <v>30</v>
      </c>
      <c r="B42" s="220"/>
      <c r="C42" s="220"/>
      <c r="D42" s="220"/>
      <c r="E42" s="220"/>
      <c r="F42" s="220"/>
      <c r="G42" s="220"/>
      <c r="H42" s="220"/>
      <c r="I42" s="1">
        <v>34</v>
      </c>
      <c r="J42" s="6">
        <v>98342353</v>
      </c>
      <c r="K42" s="128">
        <v>50229528</v>
      </c>
    </row>
    <row r="43" spans="1:11" ht="12.75">
      <c r="A43" s="219" t="s">
        <v>31</v>
      </c>
      <c r="B43" s="220"/>
      <c r="C43" s="220"/>
      <c r="D43" s="220"/>
      <c r="E43" s="220"/>
      <c r="F43" s="220"/>
      <c r="G43" s="220"/>
      <c r="H43" s="220"/>
      <c r="I43" s="1">
        <v>35</v>
      </c>
      <c r="J43" s="6">
        <v>64251739</v>
      </c>
      <c r="K43" s="128"/>
    </row>
    <row r="44" spans="1:11" ht="12.75">
      <c r="A44" s="222" t="s">
        <v>60</v>
      </c>
      <c r="B44" s="223"/>
      <c r="C44" s="223"/>
      <c r="D44" s="223"/>
      <c r="E44" s="223"/>
      <c r="F44" s="223"/>
      <c r="G44" s="223"/>
      <c r="H44" s="223"/>
      <c r="I44" s="1">
        <v>36</v>
      </c>
      <c r="J44" s="47">
        <f>SUM(J39:J43)</f>
        <v>162594092</v>
      </c>
      <c r="K44" s="47">
        <f>SUM(K39:K43)</f>
        <v>161959677</v>
      </c>
    </row>
    <row r="45" spans="1:11" ht="12.75">
      <c r="A45" s="262" t="s">
        <v>330</v>
      </c>
      <c r="B45" s="263"/>
      <c r="C45" s="263"/>
      <c r="D45" s="263"/>
      <c r="E45" s="263"/>
      <c r="F45" s="263"/>
      <c r="G45" s="263"/>
      <c r="H45" s="264"/>
      <c r="I45" s="1">
        <v>37</v>
      </c>
      <c r="J45" s="47">
        <f>IF(J38&gt;J44,J38-J44,0)</f>
        <v>254023088</v>
      </c>
      <c r="K45" s="47">
        <f>IF(K38&gt;K44,K38-K44,0)</f>
        <v>115661999</v>
      </c>
    </row>
    <row r="46" spans="1:11" ht="12.75">
      <c r="A46" s="262" t="s">
        <v>331</v>
      </c>
      <c r="B46" s="263"/>
      <c r="C46" s="263"/>
      <c r="D46" s="263"/>
      <c r="E46" s="263"/>
      <c r="F46" s="263"/>
      <c r="G46" s="263"/>
      <c r="H46" s="264"/>
      <c r="I46" s="1">
        <v>38</v>
      </c>
      <c r="J46" s="47">
        <f>IF(J44&gt;J38,J44-J38,0)</f>
        <v>0</v>
      </c>
      <c r="K46" s="47">
        <f>IF(K44&gt;K38,K44-K38,0)</f>
        <v>0</v>
      </c>
    </row>
    <row r="47" spans="1:11" ht="12.75">
      <c r="A47" s="219" t="s">
        <v>337</v>
      </c>
      <c r="B47" s="220"/>
      <c r="C47" s="220"/>
      <c r="D47" s="220"/>
      <c r="E47" s="220"/>
      <c r="F47" s="220"/>
      <c r="G47" s="220"/>
      <c r="H47" s="220"/>
      <c r="I47" s="1">
        <v>39</v>
      </c>
      <c r="J47" s="47">
        <f>IF(J19-J20+J32-J33+J45-J46&gt;0,J19-J20+J32-J33+J45-J46,0)</f>
        <v>0</v>
      </c>
      <c r="K47" s="47">
        <f>IF(K19-K20+K32-K33+K45-K46&gt;0,K19-K20+K32-K33+K45-K46,0)</f>
        <v>0</v>
      </c>
    </row>
    <row r="48" spans="1:11" ht="12.75">
      <c r="A48" s="219" t="s">
        <v>338</v>
      </c>
      <c r="B48" s="220"/>
      <c r="C48" s="220"/>
      <c r="D48" s="220"/>
      <c r="E48" s="220"/>
      <c r="F48" s="220"/>
      <c r="G48" s="220"/>
      <c r="H48" s="220"/>
      <c r="I48" s="1">
        <v>40</v>
      </c>
      <c r="J48" s="47">
        <f>IF(J20-J19+J33-J32+J46-J45&gt;0,J20-J19+J33-J32+J46-J45,0)</f>
        <v>246887</v>
      </c>
      <c r="K48" s="47">
        <f>IF(K20-K19+K33-K32+K46-K45&gt;0,K20-K19+K33-K32+K46-K45,0)</f>
        <v>68867664</v>
      </c>
    </row>
    <row r="49" spans="1:11" ht="12.75">
      <c r="A49" s="219" t="s">
        <v>149</v>
      </c>
      <c r="B49" s="220"/>
      <c r="C49" s="220"/>
      <c r="D49" s="220"/>
      <c r="E49" s="220"/>
      <c r="F49" s="220"/>
      <c r="G49" s="220"/>
      <c r="H49" s="220"/>
      <c r="I49" s="1">
        <v>41</v>
      </c>
      <c r="J49" s="132">
        <v>237647697</v>
      </c>
      <c r="K49" s="128">
        <f>+J52</f>
        <v>237400810</v>
      </c>
    </row>
    <row r="50" spans="1:11" ht="12.75">
      <c r="A50" s="219" t="s">
        <v>341</v>
      </c>
      <c r="B50" s="220"/>
      <c r="C50" s="220"/>
      <c r="D50" s="220"/>
      <c r="E50" s="220"/>
      <c r="F50" s="220"/>
      <c r="G50" s="220"/>
      <c r="H50" s="220"/>
      <c r="I50" s="1">
        <v>42</v>
      </c>
      <c r="J50" s="6">
        <f>+J47</f>
        <v>0</v>
      </c>
      <c r="K50" s="6">
        <f>+K47</f>
        <v>0</v>
      </c>
    </row>
    <row r="51" spans="1:13" ht="12.75">
      <c r="A51" s="219" t="s">
        <v>164</v>
      </c>
      <c r="B51" s="220"/>
      <c r="C51" s="220"/>
      <c r="D51" s="220"/>
      <c r="E51" s="220"/>
      <c r="F51" s="220"/>
      <c r="G51" s="220"/>
      <c r="H51" s="220"/>
      <c r="I51" s="1">
        <v>43</v>
      </c>
      <c r="J51" s="6">
        <f>+J48</f>
        <v>246887</v>
      </c>
      <c r="K51" s="6">
        <f>+K48</f>
        <v>68867664</v>
      </c>
      <c r="M51" s="107"/>
    </row>
    <row r="52" spans="1:11" ht="12.75">
      <c r="A52" s="225" t="s">
        <v>165</v>
      </c>
      <c r="B52" s="226"/>
      <c r="C52" s="226"/>
      <c r="D52" s="226"/>
      <c r="E52" s="226"/>
      <c r="F52" s="226"/>
      <c r="G52" s="226"/>
      <c r="H52" s="226"/>
      <c r="I52" s="4">
        <v>44</v>
      </c>
      <c r="J52" s="55">
        <f>J49+J50-J51</f>
        <v>237400810</v>
      </c>
      <c r="K52" s="55">
        <f>K49+K50-K51</f>
        <v>168533146</v>
      </c>
    </row>
    <row r="53" spans="10:11" ht="12.75">
      <c r="J53" s="140"/>
      <c r="K53" s="140"/>
    </row>
    <row r="55" ht="12.75">
      <c r="K55" s="130"/>
    </row>
    <row r="56" ht="12.75">
      <c r="K56" s="13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K1:K6 K13 K18:K27 K31:K34 K38 K44:K48 A1:J65536 K50:K53 K55:K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81" t="s">
        <v>183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1" t="s">
        <v>318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36">
      <c r="A4" s="283" t="s">
        <v>50</v>
      </c>
      <c r="B4" s="283"/>
      <c r="C4" s="283"/>
      <c r="D4" s="283"/>
      <c r="E4" s="283"/>
      <c r="F4" s="283"/>
      <c r="G4" s="283"/>
      <c r="H4" s="283"/>
      <c r="I4" s="57" t="s">
        <v>339</v>
      </c>
      <c r="J4" s="57" t="s">
        <v>298</v>
      </c>
      <c r="K4" s="57" t="s">
        <v>299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117">
        <v>2</v>
      </c>
      <c r="J5" s="118" t="s">
        <v>264</v>
      </c>
      <c r="K5" s="118" t="s">
        <v>265</v>
      </c>
    </row>
    <row r="6" spans="1:11" ht="12.75">
      <c r="A6" s="211" t="s">
        <v>144</v>
      </c>
      <c r="B6" s="212"/>
      <c r="C6" s="212"/>
      <c r="D6" s="212"/>
      <c r="E6" s="212"/>
      <c r="F6" s="212"/>
      <c r="G6" s="212"/>
      <c r="H6" s="212"/>
      <c r="I6" s="284"/>
      <c r="J6" s="284"/>
      <c r="K6" s="285"/>
    </row>
    <row r="7" spans="1:11" ht="12.75">
      <c r="A7" s="219" t="s">
        <v>185</v>
      </c>
      <c r="B7" s="220"/>
      <c r="C7" s="220"/>
      <c r="D7" s="220"/>
      <c r="E7" s="220"/>
      <c r="F7" s="220"/>
      <c r="G7" s="220"/>
      <c r="H7" s="220"/>
      <c r="I7" s="1">
        <v>1</v>
      </c>
      <c r="J7" s="119"/>
      <c r="K7" s="120"/>
    </row>
    <row r="8" spans="1:11" ht="12.75">
      <c r="A8" s="219" t="s">
        <v>108</v>
      </c>
      <c r="B8" s="220"/>
      <c r="C8" s="220"/>
      <c r="D8" s="220"/>
      <c r="E8" s="220"/>
      <c r="F8" s="220"/>
      <c r="G8" s="220"/>
      <c r="H8" s="220"/>
      <c r="I8" s="1">
        <v>2</v>
      </c>
      <c r="J8" s="119"/>
      <c r="K8" s="120"/>
    </row>
    <row r="9" spans="1:11" ht="12.75">
      <c r="A9" s="219" t="s">
        <v>109</v>
      </c>
      <c r="B9" s="220"/>
      <c r="C9" s="220"/>
      <c r="D9" s="220"/>
      <c r="E9" s="220"/>
      <c r="F9" s="220"/>
      <c r="G9" s="220"/>
      <c r="H9" s="220"/>
      <c r="I9" s="1">
        <v>3</v>
      </c>
      <c r="J9" s="119"/>
      <c r="K9" s="120"/>
    </row>
    <row r="10" spans="1:11" ht="12.75">
      <c r="A10" s="219" t="s">
        <v>110</v>
      </c>
      <c r="B10" s="220"/>
      <c r="C10" s="220"/>
      <c r="D10" s="220"/>
      <c r="E10" s="220"/>
      <c r="F10" s="220"/>
      <c r="G10" s="220"/>
      <c r="H10" s="220"/>
      <c r="I10" s="1">
        <v>4</v>
      </c>
      <c r="J10" s="119"/>
      <c r="K10" s="120"/>
    </row>
    <row r="11" spans="1:11" ht="12.75">
      <c r="A11" s="219" t="s">
        <v>111</v>
      </c>
      <c r="B11" s="220"/>
      <c r="C11" s="220"/>
      <c r="D11" s="220"/>
      <c r="E11" s="220"/>
      <c r="F11" s="220"/>
      <c r="G11" s="220"/>
      <c r="H11" s="220"/>
      <c r="I11" s="1">
        <v>5</v>
      </c>
      <c r="J11" s="119"/>
      <c r="K11" s="120"/>
    </row>
    <row r="12" spans="1:11" ht="12.75">
      <c r="A12" s="222" t="s">
        <v>184</v>
      </c>
      <c r="B12" s="223"/>
      <c r="C12" s="223"/>
      <c r="D12" s="223"/>
      <c r="E12" s="223"/>
      <c r="F12" s="223"/>
      <c r="G12" s="223"/>
      <c r="H12" s="223"/>
      <c r="I12" s="1">
        <v>6</v>
      </c>
      <c r="J12" s="121">
        <f>SUM(J7:J11)</f>
        <v>0</v>
      </c>
      <c r="K12" s="122">
        <f>SUM(K7:K11)</f>
        <v>0</v>
      </c>
    </row>
    <row r="13" spans="1:11" ht="12.75">
      <c r="A13" s="219" t="s">
        <v>112</v>
      </c>
      <c r="B13" s="220"/>
      <c r="C13" s="220"/>
      <c r="D13" s="220"/>
      <c r="E13" s="220"/>
      <c r="F13" s="220"/>
      <c r="G13" s="220"/>
      <c r="H13" s="220"/>
      <c r="I13" s="1">
        <v>7</v>
      </c>
      <c r="J13" s="119"/>
      <c r="K13" s="120"/>
    </row>
    <row r="14" spans="1:11" ht="12.75">
      <c r="A14" s="219" t="s">
        <v>113</v>
      </c>
      <c r="B14" s="220"/>
      <c r="C14" s="220"/>
      <c r="D14" s="220"/>
      <c r="E14" s="220"/>
      <c r="F14" s="220"/>
      <c r="G14" s="220"/>
      <c r="H14" s="220"/>
      <c r="I14" s="1">
        <v>8</v>
      </c>
      <c r="J14" s="119"/>
      <c r="K14" s="120"/>
    </row>
    <row r="15" spans="1:11" ht="12.75">
      <c r="A15" s="219" t="s">
        <v>114</v>
      </c>
      <c r="B15" s="220"/>
      <c r="C15" s="220"/>
      <c r="D15" s="220"/>
      <c r="E15" s="220"/>
      <c r="F15" s="220"/>
      <c r="G15" s="220"/>
      <c r="H15" s="220"/>
      <c r="I15" s="1">
        <v>9</v>
      </c>
      <c r="J15" s="119"/>
      <c r="K15" s="120"/>
    </row>
    <row r="16" spans="1:11" ht="12.75">
      <c r="A16" s="219" t="s">
        <v>115</v>
      </c>
      <c r="B16" s="220"/>
      <c r="C16" s="220"/>
      <c r="D16" s="220"/>
      <c r="E16" s="220"/>
      <c r="F16" s="220"/>
      <c r="G16" s="220"/>
      <c r="H16" s="220"/>
      <c r="I16" s="1">
        <v>10</v>
      </c>
      <c r="J16" s="119"/>
      <c r="K16" s="120"/>
    </row>
    <row r="17" spans="1:11" ht="12.75">
      <c r="A17" s="219" t="s">
        <v>116</v>
      </c>
      <c r="B17" s="220"/>
      <c r="C17" s="220"/>
      <c r="D17" s="220"/>
      <c r="E17" s="220"/>
      <c r="F17" s="220"/>
      <c r="G17" s="220"/>
      <c r="H17" s="220"/>
      <c r="I17" s="1">
        <v>11</v>
      </c>
      <c r="J17" s="119"/>
      <c r="K17" s="120"/>
    </row>
    <row r="18" spans="1:11" ht="12.75">
      <c r="A18" s="219" t="s">
        <v>117</v>
      </c>
      <c r="B18" s="220"/>
      <c r="C18" s="220"/>
      <c r="D18" s="220"/>
      <c r="E18" s="220"/>
      <c r="F18" s="220"/>
      <c r="G18" s="220"/>
      <c r="H18" s="220"/>
      <c r="I18" s="1">
        <v>12</v>
      </c>
      <c r="J18" s="119"/>
      <c r="K18" s="120"/>
    </row>
    <row r="19" spans="1:11" ht="12.75">
      <c r="A19" s="222" t="s">
        <v>38</v>
      </c>
      <c r="B19" s="223"/>
      <c r="C19" s="223"/>
      <c r="D19" s="223"/>
      <c r="E19" s="223"/>
      <c r="F19" s="223"/>
      <c r="G19" s="223"/>
      <c r="H19" s="223"/>
      <c r="I19" s="1">
        <v>13</v>
      </c>
      <c r="J19" s="121">
        <f>SUM(J13:J18)</f>
        <v>0</v>
      </c>
      <c r="K19" s="122">
        <f>SUM(K13:K18)</f>
        <v>0</v>
      </c>
    </row>
    <row r="20" spans="1:11" ht="12.75">
      <c r="A20" s="222" t="s">
        <v>97</v>
      </c>
      <c r="B20" s="288"/>
      <c r="C20" s="288"/>
      <c r="D20" s="288"/>
      <c r="E20" s="288"/>
      <c r="F20" s="288"/>
      <c r="G20" s="288"/>
      <c r="H20" s="289"/>
      <c r="I20" s="1">
        <v>14</v>
      </c>
      <c r="J20" s="121">
        <f>IF(J12&gt;J19,J12-J19,0)</f>
        <v>0</v>
      </c>
      <c r="K20" s="122">
        <f>IF(K12&gt;K19,K12-K19,0)</f>
        <v>0</v>
      </c>
    </row>
    <row r="21" spans="1:11" ht="12.75">
      <c r="A21" s="234" t="s">
        <v>98</v>
      </c>
      <c r="B21" s="286"/>
      <c r="C21" s="286"/>
      <c r="D21" s="286"/>
      <c r="E21" s="286"/>
      <c r="F21" s="286"/>
      <c r="G21" s="286"/>
      <c r="H21" s="287"/>
      <c r="I21" s="1">
        <v>15</v>
      </c>
      <c r="J21" s="121">
        <f>IF(J19&gt;J12,J19-J12,0)</f>
        <v>0</v>
      </c>
      <c r="K21" s="122">
        <f>IF(K19&gt;K12,K19-K12,0)</f>
        <v>0</v>
      </c>
    </row>
    <row r="22" spans="1:11" ht="12.75">
      <c r="A22" s="211" t="s">
        <v>147</v>
      </c>
      <c r="B22" s="212"/>
      <c r="C22" s="212"/>
      <c r="D22" s="212"/>
      <c r="E22" s="212"/>
      <c r="F22" s="212"/>
      <c r="G22" s="212"/>
      <c r="H22" s="212"/>
      <c r="I22" s="284"/>
      <c r="J22" s="284"/>
      <c r="K22" s="285"/>
    </row>
    <row r="23" spans="1:11" ht="12.75">
      <c r="A23" s="219" t="s">
        <v>153</v>
      </c>
      <c r="B23" s="220"/>
      <c r="C23" s="220"/>
      <c r="D23" s="220"/>
      <c r="E23" s="220"/>
      <c r="F23" s="220"/>
      <c r="G23" s="220"/>
      <c r="H23" s="220"/>
      <c r="I23" s="1">
        <v>16</v>
      </c>
      <c r="J23" s="119"/>
      <c r="K23" s="120"/>
    </row>
    <row r="24" spans="1:11" ht="12.75">
      <c r="A24" s="219" t="s">
        <v>154</v>
      </c>
      <c r="B24" s="220"/>
      <c r="C24" s="220"/>
      <c r="D24" s="220"/>
      <c r="E24" s="220"/>
      <c r="F24" s="220"/>
      <c r="G24" s="220"/>
      <c r="H24" s="220"/>
      <c r="I24" s="1">
        <v>17</v>
      </c>
      <c r="J24" s="119"/>
      <c r="K24" s="120"/>
    </row>
    <row r="25" spans="1:11" ht="12.75">
      <c r="A25" s="219" t="s">
        <v>300</v>
      </c>
      <c r="B25" s="220"/>
      <c r="C25" s="220"/>
      <c r="D25" s="220"/>
      <c r="E25" s="220"/>
      <c r="F25" s="220"/>
      <c r="G25" s="220"/>
      <c r="H25" s="220"/>
      <c r="I25" s="1">
        <v>18</v>
      </c>
      <c r="J25" s="119"/>
      <c r="K25" s="120"/>
    </row>
    <row r="26" spans="1:11" ht="12.75">
      <c r="A26" s="219" t="s">
        <v>301</v>
      </c>
      <c r="B26" s="220"/>
      <c r="C26" s="220"/>
      <c r="D26" s="220"/>
      <c r="E26" s="220"/>
      <c r="F26" s="220"/>
      <c r="G26" s="220"/>
      <c r="H26" s="220"/>
      <c r="I26" s="1">
        <v>19</v>
      </c>
      <c r="J26" s="119"/>
      <c r="K26" s="120"/>
    </row>
    <row r="27" spans="1:11" ht="12.75">
      <c r="A27" s="219" t="s">
        <v>155</v>
      </c>
      <c r="B27" s="220"/>
      <c r="C27" s="220"/>
      <c r="D27" s="220"/>
      <c r="E27" s="220"/>
      <c r="F27" s="220"/>
      <c r="G27" s="220"/>
      <c r="H27" s="220"/>
      <c r="I27" s="1">
        <v>20</v>
      </c>
      <c r="J27" s="119"/>
      <c r="K27" s="120"/>
    </row>
    <row r="28" spans="1:11" ht="12.75">
      <c r="A28" s="222" t="s">
        <v>103</v>
      </c>
      <c r="B28" s="223"/>
      <c r="C28" s="223"/>
      <c r="D28" s="223"/>
      <c r="E28" s="223"/>
      <c r="F28" s="223"/>
      <c r="G28" s="223"/>
      <c r="H28" s="223"/>
      <c r="I28" s="1">
        <v>21</v>
      </c>
      <c r="J28" s="121">
        <f>SUM(J23:J27)</f>
        <v>0</v>
      </c>
      <c r="K28" s="122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119"/>
      <c r="K29" s="120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119"/>
      <c r="K30" s="120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119"/>
      <c r="K31" s="120"/>
    </row>
    <row r="32" spans="1:11" ht="12.75">
      <c r="A32" s="222" t="s">
        <v>39</v>
      </c>
      <c r="B32" s="223"/>
      <c r="C32" s="223"/>
      <c r="D32" s="223"/>
      <c r="E32" s="223"/>
      <c r="F32" s="223"/>
      <c r="G32" s="223"/>
      <c r="H32" s="223"/>
      <c r="I32" s="1">
        <v>25</v>
      </c>
      <c r="J32" s="121">
        <f>SUM(J29:J31)</f>
        <v>0</v>
      </c>
      <c r="K32" s="122">
        <f>SUM(K29:K31)</f>
        <v>0</v>
      </c>
    </row>
    <row r="33" spans="1:11" ht="12.75">
      <c r="A33" s="222" t="s">
        <v>99</v>
      </c>
      <c r="B33" s="223"/>
      <c r="C33" s="223"/>
      <c r="D33" s="223"/>
      <c r="E33" s="223"/>
      <c r="F33" s="223"/>
      <c r="G33" s="223"/>
      <c r="H33" s="223"/>
      <c r="I33" s="1">
        <v>26</v>
      </c>
      <c r="J33" s="121">
        <f>IF(J28&gt;J32,J28-J32,0)</f>
        <v>0</v>
      </c>
      <c r="K33" s="122">
        <f>IF(K28&gt;K32,K28-K32,0)</f>
        <v>0</v>
      </c>
    </row>
    <row r="34" spans="1:11" ht="12.75">
      <c r="A34" s="222" t="s">
        <v>100</v>
      </c>
      <c r="B34" s="223"/>
      <c r="C34" s="223"/>
      <c r="D34" s="223"/>
      <c r="E34" s="223"/>
      <c r="F34" s="223"/>
      <c r="G34" s="223"/>
      <c r="H34" s="223"/>
      <c r="I34" s="1">
        <v>27</v>
      </c>
      <c r="J34" s="121">
        <f>IF(J32&gt;J28,J32-J28,0)</f>
        <v>0</v>
      </c>
      <c r="K34" s="122">
        <f>IF(K32&gt;K28,K32-K28,0)</f>
        <v>0</v>
      </c>
    </row>
    <row r="35" spans="1:11" ht="12.75">
      <c r="A35" s="211" t="s">
        <v>148</v>
      </c>
      <c r="B35" s="212"/>
      <c r="C35" s="212"/>
      <c r="D35" s="212"/>
      <c r="E35" s="212"/>
      <c r="F35" s="212"/>
      <c r="G35" s="212"/>
      <c r="H35" s="212"/>
      <c r="I35" s="284">
        <v>0</v>
      </c>
      <c r="J35" s="284"/>
      <c r="K35" s="285"/>
    </row>
    <row r="36" spans="1:11" ht="12.75">
      <c r="A36" s="219" t="s">
        <v>162</v>
      </c>
      <c r="B36" s="220"/>
      <c r="C36" s="220"/>
      <c r="D36" s="220"/>
      <c r="E36" s="220"/>
      <c r="F36" s="220"/>
      <c r="G36" s="220"/>
      <c r="H36" s="220"/>
      <c r="I36" s="1">
        <v>28</v>
      </c>
      <c r="J36" s="119"/>
      <c r="K36" s="120"/>
    </row>
    <row r="37" spans="1:11" ht="12.75">
      <c r="A37" s="219" t="s">
        <v>25</v>
      </c>
      <c r="B37" s="220"/>
      <c r="C37" s="220"/>
      <c r="D37" s="220"/>
      <c r="E37" s="220"/>
      <c r="F37" s="220"/>
      <c r="G37" s="220"/>
      <c r="H37" s="220"/>
      <c r="I37" s="1">
        <v>29</v>
      </c>
      <c r="J37" s="119"/>
      <c r="K37" s="120"/>
    </row>
    <row r="38" spans="1:11" ht="12.75">
      <c r="A38" s="219" t="s">
        <v>26</v>
      </c>
      <c r="B38" s="220"/>
      <c r="C38" s="220"/>
      <c r="D38" s="220"/>
      <c r="E38" s="220"/>
      <c r="F38" s="220"/>
      <c r="G38" s="220"/>
      <c r="H38" s="220"/>
      <c r="I38" s="1">
        <v>30</v>
      </c>
      <c r="J38" s="119"/>
      <c r="K38" s="120"/>
    </row>
    <row r="39" spans="1:11" ht="12.75">
      <c r="A39" s="222" t="s">
        <v>40</v>
      </c>
      <c r="B39" s="223"/>
      <c r="C39" s="223"/>
      <c r="D39" s="223"/>
      <c r="E39" s="223"/>
      <c r="F39" s="223"/>
      <c r="G39" s="223"/>
      <c r="H39" s="223"/>
      <c r="I39" s="1">
        <v>31</v>
      </c>
      <c r="J39" s="121">
        <f>SUM(J36:J38)</f>
        <v>0</v>
      </c>
      <c r="K39" s="122">
        <f>SUM(K36:K38)</f>
        <v>0</v>
      </c>
    </row>
    <row r="40" spans="1:11" ht="12.75">
      <c r="A40" s="219" t="s">
        <v>27</v>
      </c>
      <c r="B40" s="220"/>
      <c r="C40" s="220"/>
      <c r="D40" s="220"/>
      <c r="E40" s="220"/>
      <c r="F40" s="220"/>
      <c r="G40" s="220"/>
      <c r="H40" s="220"/>
      <c r="I40" s="1">
        <v>32</v>
      </c>
      <c r="J40" s="119"/>
      <c r="K40" s="120"/>
    </row>
    <row r="41" spans="1:11" ht="12.75">
      <c r="A41" s="219" t="s">
        <v>28</v>
      </c>
      <c r="B41" s="220"/>
      <c r="C41" s="220"/>
      <c r="D41" s="220"/>
      <c r="E41" s="220"/>
      <c r="F41" s="220"/>
      <c r="G41" s="220"/>
      <c r="H41" s="220"/>
      <c r="I41" s="1">
        <v>33</v>
      </c>
      <c r="J41" s="119"/>
      <c r="K41" s="120"/>
    </row>
    <row r="42" spans="1:11" ht="12.75">
      <c r="A42" s="219" t="s">
        <v>29</v>
      </c>
      <c r="B42" s="220"/>
      <c r="C42" s="220"/>
      <c r="D42" s="220"/>
      <c r="E42" s="220"/>
      <c r="F42" s="220"/>
      <c r="G42" s="220"/>
      <c r="H42" s="220"/>
      <c r="I42" s="1">
        <v>34</v>
      </c>
      <c r="J42" s="119"/>
      <c r="K42" s="120"/>
    </row>
    <row r="43" spans="1:11" ht="12.75">
      <c r="A43" s="219" t="s">
        <v>30</v>
      </c>
      <c r="B43" s="220"/>
      <c r="C43" s="220"/>
      <c r="D43" s="220"/>
      <c r="E43" s="220"/>
      <c r="F43" s="220"/>
      <c r="G43" s="220"/>
      <c r="H43" s="220"/>
      <c r="I43" s="1">
        <v>35</v>
      </c>
      <c r="J43" s="119"/>
      <c r="K43" s="120"/>
    </row>
    <row r="44" spans="1:11" ht="12.75">
      <c r="A44" s="219" t="s">
        <v>31</v>
      </c>
      <c r="B44" s="220"/>
      <c r="C44" s="220"/>
      <c r="D44" s="220"/>
      <c r="E44" s="220"/>
      <c r="F44" s="220"/>
      <c r="G44" s="220"/>
      <c r="H44" s="220"/>
      <c r="I44" s="1">
        <v>36</v>
      </c>
      <c r="J44" s="119"/>
      <c r="K44" s="120"/>
    </row>
    <row r="45" spans="1:11" ht="12.75">
      <c r="A45" s="222" t="s">
        <v>137</v>
      </c>
      <c r="B45" s="223"/>
      <c r="C45" s="223"/>
      <c r="D45" s="223"/>
      <c r="E45" s="223"/>
      <c r="F45" s="223"/>
      <c r="G45" s="223"/>
      <c r="H45" s="223"/>
      <c r="I45" s="1">
        <v>37</v>
      </c>
      <c r="J45" s="121">
        <f>SUM(J40:J44)</f>
        <v>0</v>
      </c>
      <c r="K45" s="122">
        <f>SUM(K40:K44)</f>
        <v>0</v>
      </c>
    </row>
    <row r="46" spans="1:11" ht="12.75">
      <c r="A46" s="222" t="s">
        <v>150</v>
      </c>
      <c r="B46" s="223"/>
      <c r="C46" s="223"/>
      <c r="D46" s="223"/>
      <c r="E46" s="223"/>
      <c r="F46" s="223"/>
      <c r="G46" s="223"/>
      <c r="H46" s="223"/>
      <c r="I46" s="1">
        <v>38</v>
      </c>
      <c r="J46" s="121">
        <f>IF(J39&gt;J45,J39-J45,0)</f>
        <v>0</v>
      </c>
      <c r="K46" s="122">
        <f>IF(K39&gt;K45,K39-K45,0)</f>
        <v>0</v>
      </c>
    </row>
    <row r="47" spans="1:11" ht="12.75">
      <c r="A47" s="222" t="s">
        <v>151</v>
      </c>
      <c r="B47" s="223"/>
      <c r="C47" s="223"/>
      <c r="D47" s="223"/>
      <c r="E47" s="223"/>
      <c r="F47" s="223"/>
      <c r="G47" s="223"/>
      <c r="H47" s="223"/>
      <c r="I47" s="1">
        <v>39</v>
      </c>
      <c r="J47" s="121">
        <f>IF(J45&gt;J39,J45-J39,0)</f>
        <v>0</v>
      </c>
      <c r="K47" s="122">
        <f>IF(K45&gt;K39,K45-K39,0)</f>
        <v>0</v>
      </c>
    </row>
    <row r="48" spans="1:11" ht="12.75">
      <c r="A48" s="222" t="s">
        <v>138</v>
      </c>
      <c r="B48" s="223"/>
      <c r="C48" s="223"/>
      <c r="D48" s="223"/>
      <c r="E48" s="223"/>
      <c r="F48" s="223"/>
      <c r="G48" s="223"/>
      <c r="H48" s="223"/>
      <c r="I48" s="1">
        <v>40</v>
      </c>
      <c r="J48" s="121">
        <f>IF(J20-J21+J33-J34+J46-J47&gt;0,J20-J21+J33-J34+J46-J47,0)</f>
        <v>0</v>
      </c>
      <c r="K48" s="122">
        <f>IF(K20-K21+K33-K34+K46-K47&gt;0,K20-K21+K33-K34+K46-K47,0)</f>
        <v>0</v>
      </c>
    </row>
    <row r="49" spans="1:11" ht="12.75">
      <c r="A49" s="222" t="s">
        <v>13</v>
      </c>
      <c r="B49" s="223"/>
      <c r="C49" s="223"/>
      <c r="D49" s="223"/>
      <c r="E49" s="223"/>
      <c r="F49" s="223"/>
      <c r="G49" s="223"/>
      <c r="H49" s="223"/>
      <c r="I49" s="1">
        <v>41</v>
      </c>
      <c r="J49" s="121">
        <f>IF(J21-J20+J34-J33+J47-J46&gt;0,J21-J20+J34-J33+J47-J46,0)</f>
        <v>0</v>
      </c>
      <c r="K49" s="122">
        <f>IF(K21-K20+K34-K33+K47-K46&gt;0,K21-K20+K34-K33+K47-K46,0)</f>
        <v>0</v>
      </c>
    </row>
    <row r="50" spans="1:11" ht="12.75">
      <c r="A50" s="222" t="s">
        <v>149</v>
      </c>
      <c r="B50" s="223"/>
      <c r="C50" s="223"/>
      <c r="D50" s="223"/>
      <c r="E50" s="223"/>
      <c r="F50" s="223"/>
      <c r="G50" s="223"/>
      <c r="H50" s="223"/>
      <c r="I50" s="1">
        <v>42</v>
      </c>
      <c r="J50" s="119"/>
      <c r="K50" s="120"/>
    </row>
    <row r="51" spans="1:11" ht="12.75">
      <c r="A51" s="222" t="s">
        <v>163</v>
      </c>
      <c r="B51" s="223"/>
      <c r="C51" s="223"/>
      <c r="D51" s="223"/>
      <c r="E51" s="223"/>
      <c r="F51" s="223"/>
      <c r="G51" s="223"/>
      <c r="H51" s="223"/>
      <c r="I51" s="1">
        <v>43</v>
      </c>
      <c r="J51" s="119"/>
      <c r="K51" s="120"/>
    </row>
    <row r="52" spans="1:11" ht="12.75">
      <c r="A52" s="222" t="s">
        <v>164</v>
      </c>
      <c r="B52" s="223"/>
      <c r="C52" s="223"/>
      <c r="D52" s="223"/>
      <c r="E52" s="223"/>
      <c r="F52" s="223"/>
      <c r="G52" s="223"/>
      <c r="H52" s="223"/>
      <c r="I52" s="1">
        <v>44</v>
      </c>
      <c r="J52" s="119"/>
      <c r="K52" s="120"/>
    </row>
    <row r="53" spans="1:11" ht="12.75">
      <c r="A53" s="234" t="s">
        <v>165</v>
      </c>
      <c r="B53" s="235"/>
      <c r="C53" s="235"/>
      <c r="D53" s="235"/>
      <c r="E53" s="235"/>
      <c r="F53" s="235"/>
      <c r="G53" s="235"/>
      <c r="H53" s="235"/>
      <c r="I53" s="4">
        <v>45</v>
      </c>
      <c r="J53" s="123">
        <f>J50+J51-J52</f>
        <v>0</v>
      </c>
      <c r="K53" s="124">
        <f>K50+K51-K52</f>
        <v>0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4" width="9.140625" style="64" customWidth="1"/>
    <col min="5" max="5" width="10.7109375" style="64" bestFit="1" customWidth="1"/>
    <col min="6" max="7" width="9.140625" style="64" customWidth="1"/>
    <col min="8" max="8" width="7.7109375" style="64" customWidth="1"/>
    <col min="9" max="9" width="9.28125" style="64" bestFit="1" customWidth="1"/>
    <col min="10" max="11" width="12.28125" style="64" bestFit="1" customWidth="1"/>
    <col min="12" max="12" width="13.00390625" style="114" bestFit="1" customWidth="1"/>
    <col min="13" max="14" width="12.7109375" style="64" bestFit="1" customWidth="1"/>
    <col min="15" max="16384" width="9.140625" style="64" customWidth="1"/>
  </cols>
  <sheetData>
    <row r="1" spans="1:12" ht="12.75">
      <c r="A1" s="301" t="s">
        <v>262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112"/>
    </row>
    <row r="2" spans="1:12" ht="15.75">
      <c r="A2" s="41"/>
      <c r="B2" s="63"/>
      <c r="C2" s="293" t="s">
        <v>263</v>
      </c>
      <c r="D2" s="293"/>
      <c r="E2" s="109" t="s">
        <v>340</v>
      </c>
      <c r="F2" s="42" t="s">
        <v>231</v>
      </c>
      <c r="G2" s="294" t="s">
        <v>342</v>
      </c>
      <c r="H2" s="295"/>
      <c r="I2" s="63"/>
      <c r="J2" s="63"/>
      <c r="K2" s="63"/>
      <c r="L2" s="113"/>
    </row>
    <row r="3" spans="1:11" ht="24">
      <c r="A3" s="283" t="s">
        <v>50</v>
      </c>
      <c r="B3" s="283"/>
      <c r="C3" s="283"/>
      <c r="D3" s="283"/>
      <c r="E3" s="283"/>
      <c r="F3" s="283"/>
      <c r="G3" s="283"/>
      <c r="H3" s="283"/>
      <c r="I3" s="57" t="s">
        <v>339</v>
      </c>
      <c r="J3" s="57" t="s">
        <v>139</v>
      </c>
      <c r="K3" s="57" t="s">
        <v>140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126">
        <v>2</v>
      </c>
      <c r="J4" s="125" t="s">
        <v>264</v>
      </c>
      <c r="K4" s="125" t="s">
        <v>265</v>
      </c>
    </row>
    <row r="5" spans="1:17" ht="12.75">
      <c r="A5" s="219" t="s">
        <v>266</v>
      </c>
      <c r="B5" s="220"/>
      <c r="C5" s="220"/>
      <c r="D5" s="220"/>
      <c r="E5" s="220"/>
      <c r="F5" s="220"/>
      <c r="G5" s="220"/>
      <c r="H5" s="220"/>
      <c r="I5" s="1">
        <v>1</v>
      </c>
      <c r="J5" s="127">
        <f>+Bilanca!J70</f>
        <v>1672021210</v>
      </c>
      <c r="K5" s="127">
        <f>+Bilanca!K70</f>
        <v>1672021210</v>
      </c>
      <c r="L5" s="115"/>
      <c r="M5" s="143"/>
      <c r="N5" s="143"/>
      <c r="P5" s="143"/>
      <c r="Q5" s="143"/>
    </row>
    <row r="6" spans="1:17" ht="12.75">
      <c r="A6" s="219" t="s">
        <v>267</v>
      </c>
      <c r="B6" s="220"/>
      <c r="C6" s="220"/>
      <c r="D6" s="220"/>
      <c r="E6" s="220"/>
      <c r="F6" s="220"/>
      <c r="G6" s="220"/>
      <c r="H6" s="220"/>
      <c r="I6" s="1">
        <v>2</v>
      </c>
      <c r="J6" s="120">
        <f>+Bilanca!J71</f>
        <v>3602906</v>
      </c>
      <c r="K6" s="120">
        <f>+Bilanca!K71</f>
        <v>5304283</v>
      </c>
      <c r="L6" s="115"/>
      <c r="M6" s="143"/>
      <c r="N6" s="143"/>
      <c r="P6" s="143"/>
      <c r="Q6" s="143"/>
    </row>
    <row r="7" spans="1:17" ht="12.75">
      <c r="A7" s="219" t="s">
        <v>268</v>
      </c>
      <c r="B7" s="220"/>
      <c r="C7" s="220"/>
      <c r="D7" s="220"/>
      <c r="E7" s="220"/>
      <c r="F7" s="220"/>
      <c r="G7" s="220"/>
      <c r="H7" s="220"/>
      <c r="I7" s="1">
        <v>3</v>
      </c>
      <c r="J7" s="120">
        <f>+Bilanca!J72</f>
        <v>102055847</v>
      </c>
      <c r="K7" s="120">
        <f>+Bilanca!K72</f>
        <v>94297196.13000001</v>
      </c>
      <c r="L7" s="115"/>
      <c r="M7" s="143"/>
      <c r="N7" s="143"/>
      <c r="P7" s="143"/>
      <c r="Q7" s="143"/>
    </row>
    <row r="8" spans="1:17" ht="12.75">
      <c r="A8" s="219" t="s">
        <v>269</v>
      </c>
      <c r="B8" s="220"/>
      <c r="C8" s="220"/>
      <c r="D8" s="220"/>
      <c r="E8" s="220"/>
      <c r="F8" s="220"/>
      <c r="G8" s="220"/>
      <c r="H8" s="220"/>
      <c r="I8" s="1">
        <v>4</v>
      </c>
      <c r="J8" s="120">
        <f>+Bilanca!J79</f>
        <v>385175162</v>
      </c>
      <c r="K8" s="120">
        <f>+Bilanca!K79</f>
        <v>462953210</v>
      </c>
      <c r="L8" s="115"/>
      <c r="M8" s="143"/>
      <c r="N8" s="143"/>
      <c r="P8" s="143"/>
      <c r="Q8" s="143"/>
    </row>
    <row r="9" spans="1:17" ht="12.75">
      <c r="A9" s="219" t="s">
        <v>270</v>
      </c>
      <c r="B9" s="220"/>
      <c r="C9" s="220"/>
      <c r="D9" s="220"/>
      <c r="E9" s="220"/>
      <c r="F9" s="220"/>
      <c r="G9" s="220"/>
      <c r="H9" s="220"/>
      <c r="I9" s="1">
        <v>5</v>
      </c>
      <c r="J9" s="120">
        <f>+Bilanca!J82</f>
        <v>231979074</v>
      </c>
      <c r="K9" s="120">
        <f>+Bilanca!K82</f>
        <v>239279476</v>
      </c>
      <c r="L9" s="115"/>
      <c r="M9" s="143"/>
      <c r="N9" s="143"/>
      <c r="P9" s="143"/>
      <c r="Q9" s="143"/>
    </row>
    <row r="10" spans="1:17" ht="12.75">
      <c r="A10" s="219" t="s">
        <v>271</v>
      </c>
      <c r="B10" s="220"/>
      <c r="C10" s="220"/>
      <c r="D10" s="220"/>
      <c r="E10" s="220"/>
      <c r="F10" s="220"/>
      <c r="G10" s="220"/>
      <c r="H10" s="220"/>
      <c r="I10" s="1">
        <v>6</v>
      </c>
      <c r="J10" s="120"/>
      <c r="K10" s="120"/>
      <c r="P10" s="143"/>
      <c r="Q10" s="143"/>
    </row>
    <row r="11" spans="1:17" ht="12.75">
      <c r="A11" s="219" t="s">
        <v>272</v>
      </c>
      <c r="B11" s="220"/>
      <c r="C11" s="220"/>
      <c r="D11" s="220"/>
      <c r="E11" s="220"/>
      <c r="F11" s="220"/>
      <c r="G11" s="220"/>
      <c r="H11" s="220"/>
      <c r="I11" s="1">
        <v>7</v>
      </c>
      <c r="J11" s="120"/>
      <c r="K11" s="120"/>
      <c r="P11" s="143"/>
      <c r="Q11" s="143"/>
    </row>
    <row r="12" spans="1:17" ht="12.75">
      <c r="A12" s="219" t="s">
        <v>273</v>
      </c>
      <c r="B12" s="220"/>
      <c r="C12" s="220"/>
      <c r="D12" s="220"/>
      <c r="E12" s="220"/>
      <c r="F12" s="220"/>
      <c r="G12" s="220"/>
      <c r="H12" s="220"/>
      <c r="I12" s="1">
        <v>8</v>
      </c>
      <c r="J12" s="120">
        <f>+Bilanca!J78</f>
        <v>634097</v>
      </c>
      <c r="K12" s="120">
        <f>+Bilanca!K78</f>
        <v>905282</v>
      </c>
      <c r="L12" s="115"/>
      <c r="M12" s="143"/>
      <c r="N12" s="143"/>
      <c r="P12" s="143"/>
      <c r="Q12" s="143"/>
    </row>
    <row r="13" spans="1:17" ht="12.75">
      <c r="A13" s="219" t="s">
        <v>274</v>
      </c>
      <c r="B13" s="220"/>
      <c r="C13" s="220"/>
      <c r="D13" s="220"/>
      <c r="E13" s="220"/>
      <c r="F13" s="220"/>
      <c r="G13" s="220"/>
      <c r="H13" s="220"/>
      <c r="I13" s="1">
        <v>9</v>
      </c>
      <c r="J13" s="120"/>
      <c r="K13" s="120"/>
      <c r="P13" s="143"/>
      <c r="Q13" s="143"/>
    </row>
    <row r="14" spans="1:17" ht="12.75">
      <c r="A14" s="222" t="s">
        <v>275</v>
      </c>
      <c r="B14" s="223"/>
      <c r="C14" s="223"/>
      <c r="D14" s="223"/>
      <c r="E14" s="223"/>
      <c r="F14" s="223"/>
      <c r="G14" s="223"/>
      <c r="H14" s="223"/>
      <c r="I14" s="1">
        <v>10</v>
      </c>
      <c r="J14" s="122">
        <f>SUM(J5:J13)</f>
        <v>2395468296</v>
      </c>
      <c r="K14" s="122">
        <f>SUM(K5:K13)</f>
        <v>2474760657.13</v>
      </c>
      <c r="L14" s="115"/>
      <c r="M14" s="143"/>
      <c r="N14" s="143"/>
      <c r="P14" s="143"/>
      <c r="Q14" s="143"/>
    </row>
    <row r="15" spans="1:11" ht="12.75">
      <c r="A15" s="219" t="s">
        <v>276</v>
      </c>
      <c r="B15" s="220"/>
      <c r="C15" s="220"/>
      <c r="D15" s="220"/>
      <c r="E15" s="220"/>
      <c r="F15" s="220"/>
      <c r="G15" s="220"/>
      <c r="H15" s="220"/>
      <c r="I15" s="1">
        <v>11</v>
      </c>
      <c r="J15" s="120"/>
      <c r="K15" s="120"/>
    </row>
    <row r="16" spans="1:11" ht="12.75">
      <c r="A16" s="219" t="s">
        <v>277</v>
      </c>
      <c r="B16" s="220"/>
      <c r="C16" s="220"/>
      <c r="D16" s="220"/>
      <c r="E16" s="220"/>
      <c r="F16" s="220"/>
      <c r="G16" s="220"/>
      <c r="H16" s="220"/>
      <c r="I16" s="1">
        <v>12</v>
      </c>
      <c r="J16" s="120"/>
      <c r="K16" s="120"/>
    </row>
    <row r="17" spans="1:11" ht="12.75">
      <c r="A17" s="219" t="s">
        <v>278</v>
      </c>
      <c r="B17" s="220"/>
      <c r="C17" s="220"/>
      <c r="D17" s="220"/>
      <c r="E17" s="220"/>
      <c r="F17" s="220"/>
      <c r="G17" s="220"/>
      <c r="H17" s="220"/>
      <c r="I17" s="1">
        <v>13</v>
      </c>
      <c r="J17" s="120"/>
      <c r="K17" s="120"/>
    </row>
    <row r="18" spans="1:11" ht="12.75">
      <c r="A18" s="219" t="s">
        <v>279</v>
      </c>
      <c r="B18" s="220"/>
      <c r="C18" s="220"/>
      <c r="D18" s="220"/>
      <c r="E18" s="220"/>
      <c r="F18" s="220"/>
      <c r="G18" s="220"/>
      <c r="H18" s="220"/>
      <c r="I18" s="1">
        <v>14</v>
      </c>
      <c r="J18" s="120"/>
      <c r="K18" s="120"/>
    </row>
    <row r="19" spans="1:11" ht="12.75">
      <c r="A19" s="219" t="s">
        <v>280</v>
      </c>
      <c r="B19" s="220"/>
      <c r="C19" s="220"/>
      <c r="D19" s="220"/>
      <c r="E19" s="220"/>
      <c r="F19" s="220"/>
      <c r="G19" s="220"/>
      <c r="H19" s="220"/>
      <c r="I19" s="1">
        <v>15</v>
      </c>
      <c r="J19" s="120"/>
      <c r="K19" s="120"/>
    </row>
    <row r="20" spans="1:11" ht="12.75">
      <c r="A20" s="219" t="s">
        <v>281</v>
      </c>
      <c r="B20" s="220"/>
      <c r="C20" s="220"/>
      <c r="D20" s="220"/>
      <c r="E20" s="220"/>
      <c r="F20" s="220"/>
      <c r="G20" s="220"/>
      <c r="H20" s="220"/>
      <c r="I20" s="1">
        <v>16</v>
      </c>
      <c r="J20" s="120"/>
      <c r="K20" s="120"/>
    </row>
    <row r="21" spans="1:11" ht="12.75">
      <c r="A21" s="222" t="s">
        <v>282</v>
      </c>
      <c r="B21" s="223"/>
      <c r="C21" s="223"/>
      <c r="D21" s="223"/>
      <c r="E21" s="223"/>
      <c r="F21" s="223"/>
      <c r="G21" s="223"/>
      <c r="H21" s="223"/>
      <c r="I21" s="1">
        <v>17</v>
      </c>
      <c r="J21" s="124"/>
      <c r="K21" s="124"/>
    </row>
    <row r="22" spans="1:11" ht="12.75">
      <c r="A22" s="211"/>
      <c r="B22" s="212"/>
      <c r="C22" s="212"/>
      <c r="D22" s="212"/>
      <c r="E22" s="212"/>
      <c r="F22" s="212"/>
      <c r="G22" s="212"/>
      <c r="H22" s="212"/>
      <c r="I22" s="284"/>
      <c r="J22" s="284"/>
      <c r="K22" s="285"/>
    </row>
    <row r="23" spans="1:11" ht="12.75">
      <c r="A23" s="297" t="s">
        <v>283</v>
      </c>
      <c r="B23" s="298"/>
      <c r="C23" s="298"/>
      <c r="D23" s="298"/>
      <c r="E23" s="298"/>
      <c r="F23" s="298"/>
      <c r="G23" s="298"/>
      <c r="H23" s="298"/>
      <c r="I23" s="8">
        <v>18</v>
      </c>
      <c r="J23" s="127"/>
      <c r="K23" s="127"/>
    </row>
    <row r="24" spans="1:11" ht="12.75">
      <c r="A24" s="225" t="s">
        <v>284</v>
      </c>
      <c r="B24" s="226"/>
      <c r="C24" s="226"/>
      <c r="D24" s="226"/>
      <c r="E24" s="226"/>
      <c r="F24" s="226"/>
      <c r="G24" s="226"/>
      <c r="H24" s="226"/>
      <c r="I24" s="4">
        <v>19</v>
      </c>
      <c r="J24" s="124"/>
      <c r="K24" s="124"/>
    </row>
    <row r="25" spans="1:11" ht="30" customHeight="1">
      <c r="A25" s="299" t="s">
        <v>285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3" t="s">
        <v>261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4" t="s">
        <v>295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 Kocijan</cp:lastModifiedBy>
  <cp:lastPrinted>2019-02-14T13:13:57Z</cp:lastPrinted>
  <dcterms:created xsi:type="dcterms:W3CDTF">2008-10-17T11:51:54Z</dcterms:created>
  <dcterms:modified xsi:type="dcterms:W3CDTF">2019-02-25T12:50:35Z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