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45" yWindow="65341" windowWidth="16005" windowHeight="13020" activeTab="2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'Bilanca'!$A$1:$K$121</definedName>
    <definedName name="_xlnm.Print_Area" localSheetId="6">'Bilješke'!$A$1:$F$44</definedName>
    <definedName name="_xlnm.Print_Area" localSheetId="3">'NT_I'!$A$1:$K$52</definedName>
    <definedName name="_xlnm.Print_Area" localSheetId="0">'OPĆI PODACI'!$A$1:$I$60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<sst xmlns="http://schemas.openxmlformats.org/spreadsheetml/2006/main" count="497" uniqueCount="387">
  <si>
    <t xml:space="preserve">     3. Obveze prema bankama i drugim financijskim institucijama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</si>
  <si>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</si>
  <si>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</si>
  <si>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</si>
  <si>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</si>
  <si>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</si>
  <si>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</si>
  <si>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</si>
  <si>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</si>
  <si>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</si>
  <si>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</si>
  <si>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</si>
  <si>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</si>
  <si>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</si>
  <si>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</si>
  <si>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</si>
  <si>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</si>
  <si>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</si>
  <si>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</si>
  <si>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</si>
  <si>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</si>
  <si>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</si>
  <si>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</si>
  <si>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</si>
  <si>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</si>
  <si>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</si>
  <si>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</si>
  <si>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</si>
  <si>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</si>
  <si>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</si>
  <si>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</si>
  <si>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</si>
  <si>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</si>
  <si>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</si>
  <si>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</si>
  <si>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</si>
  <si>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</si>
  <si>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</si>
  <si>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</si>
  <si>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</si>
  <si>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</si>
  <si>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</si>
  <si>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</si>
  <si>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</si>
  <si>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</si>
  <si>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</si>
  <si>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</si>
  <si>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</si>
  <si>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</si>
  <si>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</si>
  <si>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</si>
  <si>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</si>
  <si>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</si>
  <si>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</si>
  <si>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</si>
  <si>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</si>
  <si>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</si>
  <si>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</si>
  <si>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</si>
  <si>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</si>
  <si>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</si>
  <si>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</si>
  <si>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</si>
  <si>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</si>
  <si>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</si>
  <si>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</si>
  <si>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</si>
  <si>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</si>
  <si>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</si>
  <si>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</si>
  <si>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</si>
  <si>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</si>
  <si>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</si>
  <si>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</si>
  <si>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</si>
  <si>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</si>
  <si>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</si>
  <si>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</si>
  <si>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</si>
  <si>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</si>
  <si>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</si>
  <si>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</si>
  <si>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</si>
  <si>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</si>
  <si>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</si>
  <si>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</si>
  <si>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</si>
  <si>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</si>
  <si>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</si>
  <si>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</si>
  <si>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</si>
  <si>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</si>
  <si>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</si>
  <si>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</si>
  <si>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</si>
  <si>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</si>
  <si>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</si>
  <si>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</si>
  <si>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</si>
  <si>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</si>
  <si>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</si>
  <si>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</si>
  <si>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</si>
  <si>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</si>
  <si>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</si>
  <si>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</si>
  <si>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</si>
  <si>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</si>
  <si>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</si>
  <si>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</si>
  <si>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</si>
  <si>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</si>
  <si>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</si>
  <si>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</si>
  <si>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</si>
  <si>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</si>
  <si>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</si>
  <si>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</si>
  <si>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</si>
  <si>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</si>
  <si>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</si>
  <si>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</si>
  <si>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</si>
  <si>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</si>
  <si>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</si>
  <si>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</si>
  <si>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</si>
  <si>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</si>
  <si>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</si>
  <si>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</si>
  <si>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</si>
  <si>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</si>
  <si>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</si>
  <si>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</si>
  <si>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</si>
  <si>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</si>
  <si>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</si>
  <si>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</si>
  <si>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</si>
  <si>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</si>
  <si>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</si>
  <si>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</si>
  <si>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</si>
  <si>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</si>
  <si>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</si>
  <si>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</si>
  <si>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</si>
  <si>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</si>
  <si>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</si>
  <si>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</si>
  <si>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</si>
  <si>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</si>
  <si>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</si>
  <si>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</si>
  <si>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</si>
  <si>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</si>
  <si>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</si>
  <si>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</si>
  <si>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</si>
  <si>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</si>
  <si>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</si>
  <si>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</si>
  <si>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</si>
  <si>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</si>
  <si>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</si>
  <si>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</si>
  <si>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</si>
  <si>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</si>
  <si>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</si>
  <si>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</si>
  <si>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</si>
  <si>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</si>
  <si>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</si>
  <si>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</si>
  <si>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</si>
  <si>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</si>
  <si>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</si>
  <si>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</si>
  <si>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</si>
  <si>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</si>
  <si>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</si>
  <si>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</si>
  <si>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</si>
  <si>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</si>
  <si>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</si>
  <si>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</si>
  <si>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</si>
  <si>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</si>
  <si>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</si>
  <si>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</si>
  <si>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</si>
  <si>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</si>
  <si>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</si>
  <si>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</si>
  <si>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</si>
  <si>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</si>
  <si>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</si>
  <si>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</si>
  <si>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</si>
  <si>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</si>
  <si>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</si>
  <si>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</si>
  <si>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</si>
  <si>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</si>
  <si>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</si>
  <si>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</si>
  <si>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</si>
  <si>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</si>
  <si>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</si>
  <si>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</si>
  <si>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</si>
  <si>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</si>
  <si>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</si>
  <si>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</si>
  <si>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</si>
  <si>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</si>
  <si>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</si>
  <si>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</si>
  <si>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</si>
  <si>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</si>
  <si>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</si>
  <si>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</si>
  <si>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</si>
  <si>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</si>
  <si>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</si>
  <si>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</si>
  <si>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</si>
  <si>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</si>
  <si>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</si>
  <si>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</si>
  <si>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</si>
  <si>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</si>
  <si>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</si>
  <si>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</si>
  <si>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</si>
  <si>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</si>
  <si>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</si>
  <si>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</si>
  <si>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</si>
  <si>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</si>
  <si>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</si>
  <si>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</si>
  <si>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</si>
  <si>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</si>
  <si>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</si>
  <si>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</si>
  <si>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</si>
  <si>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</si>
  <si>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</si>
  <si>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</si>
  <si>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</si>
  <si>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</si>
  <si>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</si>
  <si>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</si>
  <si>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</si>
  <si>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</si>
  <si>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</si>
  <si>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</si>
  <si>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</si>
  <si>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</si>
  <si>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</si>
  <si>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</si>
  <si>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</si>
  <si>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</si>
  <si>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</si>
  <si>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</si>
  <si>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</si>
  <si>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</si>
  <si>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</si>
  <si>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</si>
  <si>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</si>
  <si>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</si>
  <si>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</si>
  <si>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</si>
  <si>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</si>
  <si>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</si>
  <si>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</si>
  <si>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</si>
  <si>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</si>
  <si>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</si>
  <si>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</si>
  <si>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</si>
  <si>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</si>
  <si>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</si>
  <si>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</si>
  <si>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</si>
  <si>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</si>
  <si>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 xml:space="preserve">  kapitala i bilješke uz financijske izvještaje)</t>
  </si>
  <si>
    <t>2. Međuizvještaj poslovodstva,</t>
  </si>
  <si>
    <t>3. Izjavu osoba odgovornih za sastavljanje izvještaja izdavatelja.</t>
  </si>
  <si>
    <t>Napomena 1.: Dodatak bilanci popunjavaju poduzetnici koji sastavljaju konsolidirane financijske izvještaje.</t>
  </si>
  <si>
    <t>DODATAK RDG-u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</si>
  <si>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</si>
  <si>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</si>
  <si>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</si>
  <si>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</si>
  <si>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</si>
  <si>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</si>
  <si>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</si>
  <si>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</si>
  <si>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 xml:space="preserve">     8. Ulaganja koja se obračunavaju metodom udjela</t>
  </si>
  <si>
    <t>3474771</t>
  </si>
  <si>
    <t>040020883</t>
  </si>
  <si>
    <t>36201212847</t>
  </si>
  <si>
    <t>Valamar Riviera d.d.</t>
  </si>
  <si>
    <t>Poreč</t>
  </si>
  <si>
    <t>Stancija Kaligari 1</t>
  </si>
  <si>
    <t>uprava@riviera.hr</t>
  </si>
  <si>
    <t>www.valamar-riviera.com</t>
  </si>
  <si>
    <t>Istarska</t>
  </si>
  <si>
    <t>(krajem godine)</t>
  </si>
  <si>
    <t>DA</t>
  </si>
  <si>
    <t>5510</t>
  </si>
  <si>
    <t>Puntižela d.o.o.</t>
  </si>
  <si>
    <t>Pula</t>
  </si>
  <si>
    <t>03203379</t>
  </si>
  <si>
    <t>Elafiti Babin kuk d.o.o.</t>
  </si>
  <si>
    <t>Dubrovnik</t>
  </si>
  <si>
    <t>01273094</t>
  </si>
  <si>
    <t>02315211</t>
  </si>
  <si>
    <t>02006103</t>
  </si>
  <si>
    <t>Pogača Babin Kuk d.o.o.</t>
  </si>
  <si>
    <t>02236346</t>
  </si>
  <si>
    <t>Bugenvilia d.o.o.</t>
  </si>
  <si>
    <t>02006120</t>
  </si>
  <si>
    <t>Sopta Anka</t>
  </si>
  <si>
    <t>052 408 188</t>
  </si>
  <si>
    <t>052 408 110</t>
  </si>
  <si>
    <t>anka.sopta@riviera.hr</t>
  </si>
  <si>
    <t>Obveznik: Valamar Riviera d.d.</t>
  </si>
  <si>
    <t>Palme turizam d.o.o.</t>
  </si>
  <si>
    <t>Magične stijene d.o.o.</t>
  </si>
  <si>
    <t>1. Financijski izvještaji (bilanca, račun dobiti i gubitka, izvještaj o novčanom tijeku, izvještaj o promjenama</t>
  </si>
  <si>
    <t xml:space="preserve">     1. Kamate, tečajne razlike, dividende i slični prihodi iz odnosa s povezanim poduzetnicima</t>
  </si>
  <si>
    <t xml:space="preserve">     2. Kamate, tečajne razlike, dividende, slični prihodi iz odnosa s nepovezanim poduzetnicima i drugim osobama</t>
  </si>
  <si>
    <t xml:space="preserve">    2. Kamate, tečajne razlike i drugi rashodi iz odnosa s nepovezanim poduzetnicima i drugim osobama</t>
  </si>
  <si>
    <t xml:space="preserve">    2. Promjene revalorizacijskih rezervi dugotrajne materijalne i nematerijalne imovine</t>
  </si>
  <si>
    <t xml:space="preserve">    3. Dobit ili gubitak s osnove ponovnog vrednovanja financijske imovine raspoložive za prodaju</t>
  </si>
  <si>
    <r>
      <t>IV. NETO OSTALA SVEOBUHVATNA DOBIT ILI GUBITAK RAZDOBLJA</t>
    </r>
    <r>
      <rPr>
        <sz val="9"/>
        <rFont val="Arial"/>
        <family val="2"/>
      </rPr>
      <t xml:space="preserve"> (158-166)</t>
    </r>
  </si>
  <si>
    <t>A1) NETO POVEĆANJE NOVČANOG TIJEKA OD POSLOVNIH AKTIVNOSTI (007-012)</t>
  </si>
  <si>
    <t>A2) NETO SMANJENJE NOVČANOG TIJEKA OD POSLOVNIH AKTIVNOSTI (012-007)</t>
  </si>
  <si>
    <t>B1) NETO POVEĆANJE NOVČANOG TIJEKA OD INVESTICIJSKIH AKTIVNOSTI (020-024)</t>
  </si>
  <si>
    <t>B2) NETO SMANJENJE NOVČANOG TIJEKA OD INVESTICIJSKIH AKTIVNOSTI (024-020)</t>
  </si>
  <si>
    <t>C1) NETO POVEĆANJE NOVČANOG TIJEKA OD FINANCIJSKIH AKTIVNOSTI (030-036)</t>
  </si>
  <si>
    <t>C2) NETO SMANJENJE NOVČANOG TIJEKA OD FINANCIJSKIH AKTIVNOSTI (036-030)</t>
  </si>
  <si>
    <t>Kukurin Željko, Čižmek Marko</t>
  </si>
  <si>
    <t>Tvrtke konsolidacije:</t>
  </si>
  <si>
    <t>Da</t>
  </si>
  <si>
    <t>Bilanca-tekuće razdoblje</t>
  </si>
  <si>
    <t>Bilanca-prethodno razdoblje</t>
  </si>
  <si>
    <t>-</t>
  </si>
  <si>
    <t>Račun dobiti i gubitka-tekuće razdoblje</t>
  </si>
  <si>
    <t xml:space="preserve">Valamar hotels &amp; resorts GmbH </t>
  </si>
  <si>
    <t>Frankfurt</t>
  </si>
  <si>
    <t>04724750667</t>
  </si>
  <si>
    <t>Račun dobiti i gubitka-prethodno razdoblje</t>
  </si>
  <si>
    <t>Imperial d.d.</t>
  </si>
  <si>
    <t>Rab</t>
  </si>
  <si>
    <t>03044572</t>
  </si>
  <si>
    <t>1.1.2018.</t>
  </si>
  <si>
    <t>31.12.2017.</t>
  </si>
  <si>
    <t>30.09.2018.</t>
  </si>
  <si>
    <t>stanje na dan 30.09.2018.</t>
  </si>
  <si>
    <t>u razdoblju 1.1.2018. do 30.09.2018.</t>
  </si>
  <si>
    <t>E)  ODGOĐENO PLAĆANJE TROŠKOVA I PRIHOD BUDUĆEGA RAZDOBLJA</t>
  </si>
  <si>
    <r>
      <t xml:space="preserve">F)  UKUPNO – PASIVA </t>
    </r>
    <r>
      <rPr>
        <sz val="9"/>
        <rFont val="Arial"/>
        <family val="2"/>
      </rPr>
      <t>(062+079+083+093+106)</t>
    </r>
  </si>
  <si>
    <r>
      <t xml:space="preserve">IX.  UKUPNI PRIHODI </t>
    </r>
    <r>
      <rPr>
        <sz val="9"/>
        <rFont val="Arial"/>
        <family val="2"/>
      </rPr>
      <t>(111+131+142+144)</t>
    </r>
  </si>
  <si>
    <r>
      <t xml:space="preserve">X.   UKUPNI RASHODI </t>
    </r>
    <r>
      <rPr>
        <sz val="9"/>
        <rFont val="Arial"/>
        <family val="2"/>
      </rPr>
      <t>(114+137+143+145)</t>
    </r>
  </si>
  <si>
    <t xml:space="preserve">                                                       Da (pripojeno Valamar Rivieri d.d. 29.12.2017.godine)</t>
  </si>
  <si>
    <t xml:space="preserve">                                                       Da (pripojeno Valamar Rivieri d.d. 31.03.2017.godine)</t>
  </si>
  <si>
    <t>01.01.-31.03. (pripojeno Valamar Rivieri d.d. 31.03.2017. godine)</t>
  </si>
  <si>
    <t>01.01.-30.09. (pripojeno Valamar Rivieri d.d. 29.12.2017. godine)</t>
  </si>
  <si>
    <t>01.01.-30.09.</t>
  </si>
  <si>
    <t>30.09.2017.</t>
  </si>
  <si>
    <t>I. DOBIT ILI GUBITAK RAZDOBLJA (=152)</t>
  </si>
  <si>
    <t>DODATAK Izvještaju o ostaloj sveobuhvatnoj dobiti (popunjava poduzetnik koji sastavlja konsolidirani financijski izvještaj)</t>
  </si>
  <si>
    <t>Hoteli Makarska d.d.</t>
  </si>
  <si>
    <t>Makarska</t>
  </si>
  <si>
    <t>03324877</t>
  </si>
  <si>
    <t>Beč</t>
  </si>
  <si>
    <t>Ne</t>
  </si>
  <si>
    <t>Povećanje novca i novčanih ekvivalenata</t>
  </si>
  <si>
    <t>01.08.-30.09.</t>
  </si>
  <si>
    <t>486431 S</t>
  </si>
  <si>
    <t>AOP
oznaka</t>
  </si>
  <si>
    <t>DODATAK BILANCI (popunjava poduzetnik koji sastavlja konsolidirani financijski izvještaj)</t>
  </si>
  <si>
    <t xml:space="preserve">Valamar A GmbH 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</si>
</sst>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[$-41A]d\.\ mmmm\ yyyy\."/>
  </numFmts>
  <fonts count="5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sz val="11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name val="Arial"/>
      <family val="2"/>
    </font>
    <font>
      <sz val="9"/>
      <color indexed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8"/>
      <color rgb="FFC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top"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8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71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60" applyFont="1" applyAlignment="1">
      <alignment/>
      <protection/>
    </xf>
    <xf numFmtId="0" fontId="0" fillId="0" borderId="0" xfId="60" applyFont="1" applyAlignment="1">
      <alignment/>
      <protection/>
    </xf>
    <xf numFmtId="0" fontId="3" fillId="0" borderId="16" xfId="60" applyFont="1" applyFill="1" applyBorder="1" applyAlignment="1" applyProtection="1">
      <alignment horizontal="center" vertical="center"/>
      <protection hidden="1" locked="0"/>
    </xf>
    <xf numFmtId="0" fontId="2" fillId="0" borderId="0" xfId="60" applyFont="1" applyFill="1" applyBorder="1" applyAlignment="1" applyProtection="1">
      <alignment horizontal="left" vertical="center"/>
      <protection hidden="1"/>
    </xf>
    <xf numFmtId="0" fontId="3" fillId="0" borderId="0" xfId="60" applyFont="1" applyFill="1" applyBorder="1" applyAlignment="1" applyProtection="1">
      <alignment vertical="center"/>
      <protection hidden="1"/>
    </xf>
    <xf numFmtId="0" fontId="3" fillId="0" borderId="0" xfId="60" applyFont="1" applyFill="1" applyBorder="1" applyAlignment="1" applyProtection="1">
      <alignment horizontal="center" vertical="center" wrapText="1"/>
      <protection hidden="1"/>
    </xf>
    <xf numFmtId="0" fontId="3" fillId="0" borderId="0" xfId="60" applyFont="1" applyBorder="1" applyAlignment="1" applyProtection="1">
      <alignment/>
      <protection hidden="1"/>
    </xf>
    <xf numFmtId="0" fontId="11" fillId="0" borderId="0" xfId="60" applyFont="1" applyBorder="1" applyAlignment="1" applyProtection="1">
      <alignment horizontal="right" vertical="center" wrapText="1"/>
      <protection hidden="1"/>
    </xf>
    <xf numFmtId="0" fontId="11" fillId="0" borderId="0" xfId="60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60" applyFont="1" applyFill="1" applyBorder="1" applyAlignment="1" applyProtection="1">
      <alignment horizontal="left" vertical="center"/>
      <protection hidden="1"/>
    </xf>
    <xf numFmtId="0" fontId="3" fillId="0" borderId="0" xfId="60" applyFont="1" applyBorder="1" applyAlignment="1" applyProtection="1">
      <alignment horizontal="left"/>
      <protection hidden="1"/>
    </xf>
    <xf numFmtId="0" fontId="3" fillId="0" borderId="0" xfId="60" applyFont="1" applyBorder="1" applyAlignment="1" applyProtection="1">
      <alignment horizontal="right"/>
      <protection hidden="1"/>
    </xf>
    <xf numFmtId="0" fontId="2" fillId="0" borderId="0" xfId="60" applyFont="1" applyFill="1" applyBorder="1" applyAlignment="1" applyProtection="1">
      <alignment horizontal="right" vertical="center"/>
      <protection hidden="1" locked="0"/>
    </xf>
    <xf numFmtId="0" fontId="3" fillId="0" borderId="0" xfId="60" applyFont="1" applyBorder="1" applyAlignment="1" applyProtection="1">
      <alignment/>
      <protection hidden="1"/>
    </xf>
    <xf numFmtId="0" fontId="2" fillId="0" borderId="0" xfId="60" applyFont="1" applyBorder="1" applyAlignment="1" applyProtection="1">
      <alignment vertical="top"/>
      <protection hidden="1"/>
    </xf>
    <xf numFmtId="0" fontId="3" fillId="0" borderId="0" xfId="60" applyFont="1" applyFill="1" applyBorder="1" applyAlignment="1" applyProtection="1">
      <alignment/>
      <protection hidden="1"/>
    </xf>
    <xf numFmtId="0" fontId="3" fillId="0" borderId="0" xfId="60" applyFont="1" applyBorder="1" applyAlignment="1" applyProtection="1">
      <alignment horizontal="right" vertical="top"/>
      <protection hidden="1"/>
    </xf>
    <xf numFmtId="0" fontId="3" fillId="0" borderId="0" xfId="60" applyFont="1" applyBorder="1" applyAlignment="1">
      <alignment/>
      <protection/>
    </xf>
    <xf numFmtId="0" fontId="3" fillId="0" borderId="17" xfId="60" applyFont="1" applyBorder="1" applyAlignment="1" applyProtection="1">
      <alignment/>
      <protection hidden="1"/>
    </xf>
    <xf numFmtId="0" fontId="3" fillId="0" borderId="0" xfId="60" applyFont="1" applyBorder="1" applyAlignment="1" applyProtection="1">
      <alignment vertical="center"/>
      <protection hidden="1"/>
    </xf>
    <xf numFmtId="0" fontId="3" fillId="0" borderId="18" xfId="60" applyFont="1" applyBorder="1" applyAlignment="1" applyProtection="1">
      <alignment/>
      <protection hidden="1"/>
    </xf>
    <xf numFmtId="0" fontId="3" fillId="0" borderId="18" xfId="60" applyFont="1" applyBorder="1" applyAlignment="1">
      <alignment/>
      <protection/>
    </xf>
    <xf numFmtId="0" fontId="8" fillId="0" borderId="0" xfId="66">
      <alignment vertical="top"/>
      <protection/>
    </xf>
    <xf numFmtId="0" fontId="9" fillId="0" borderId="0" xfId="66" applyFont="1" applyFill="1" applyBorder="1" applyAlignment="1">
      <alignment horizontal="center" vertical="center" wrapText="1"/>
      <protection/>
    </xf>
    <xf numFmtId="0" fontId="7" fillId="0" borderId="0" xfId="66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2" fillId="0" borderId="0" xfId="66" applyFont="1" applyBorder="1" applyAlignment="1" applyProtection="1">
      <alignment vertical="center"/>
      <protection hidden="1"/>
    </xf>
    <xf numFmtId="0" fontId="3" fillId="0" borderId="0" xfId="60" applyFont="1" applyBorder="1" applyAlignment="1" applyProtection="1">
      <alignment horizontal="right" wrapText="1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0" xfId="0" applyNumberFormat="1" applyFont="1" applyFill="1" applyBorder="1" applyAlignment="1" applyProtection="1">
      <alignment vertical="center"/>
      <protection hidden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/>
    </xf>
    <xf numFmtId="0" fontId="3" fillId="0" borderId="17" xfId="60" applyFont="1" applyBorder="1" applyAlignment="1">
      <alignment/>
      <protection/>
    </xf>
    <xf numFmtId="0" fontId="3" fillId="0" borderId="22" xfId="60" applyFont="1" applyBorder="1" applyAlignment="1">
      <alignment/>
      <protection/>
    </xf>
    <xf numFmtId="0" fontId="3" fillId="0" borderId="23" xfId="60" applyFont="1" applyFill="1" applyBorder="1" applyAlignment="1" applyProtection="1">
      <alignment horizontal="left" vertical="center" wrapText="1"/>
      <protection hidden="1"/>
    </xf>
    <xf numFmtId="0" fontId="3" fillId="0" borderId="16" xfId="60" applyFont="1" applyFill="1" applyBorder="1" applyAlignment="1" applyProtection="1">
      <alignment vertical="center"/>
      <protection hidden="1"/>
    </xf>
    <xf numFmtId="0" fontId="3" fillId="0" borderId="23" xfId="60" applyFont="1" applyBorder="1" applyAlignment="1" applyProtection="1">
      <alignment horizontal="left" vertical="center" wrapText="1"/>
      <protection hidden="1"/>
    </xf>
    <xf numFmtId="0" fontId="3" fillId="0" borderId="16" xfId="60" applyFont="1" applyBorder="1" applyAlignment="1" applyProtection="1">
      <alignment/>
      <protection hidden="1"/>
    </xf>
    <xf numFmtId="0" fontId="11" fillId="0" borderId="0" xfId="60" applyFont="1" applyBorder="1" applyAlignment="1" applyProtection="1">
      <alignment horizontal="right"/>
      <protection hidden="1"/>
    </xf>
    <xf numFmtId="0" fontId="3" fillId="0" borderId="23" xfId="60" applyFont="1" applyFill="1" applyBorder="1" applyAlignment="1" applyProtection="1">
      <alignment/>
      <protection hidden="1"/>
    </xf>
    <xf numFmtId="0" fontId="3" fillId="0" borderId="16" xfId="60" applyFont="1" applyBorder="1" applyAlignment="1" applyProtection="1">
      <alignment horizontal="right"/>
      <protection hidden="1"/>
    </xf>
    <xf numFmtId="0" fontId="3" fillId="0" borderId="16" xfId="60" applyFont="1" applyBorder="1" applyAlignment="1" applyProtection="1">
      <alignment horizontal="right" wrapText="1"/>
      <protection hidden="1"/>
    </xf>
    <xf numFmtId="0" fontId="3" fillId="0" borderId="23" xfId="60" applyFont="1" applyBorder="1" applyAlignment="1" applyProtection="1">
      <alignment horizontal="left" vertical="top" wrapText="1"/>
      <protection hidden="1"/>
    </xf>
    <xf numFmtId="0" fontId="3" fillId="0" borderId="16" xfId="60" applyFont="1" applyBorder="1" applyAlignment="1" applyProtection="1">
      <alignment horizontal="right" vertical="top"/>
      <protection hidden="1"/>
    </xf>
    <xf numFmtId="0" fontId="3" fillId="0" borderId="22" xfId="60" applyFont="1" applyBorder="1" applyAlignment="1" applyProtection="1">
      <alignment/>
      <protection hidden="1"/>
    </xf>
    <xf numFmtId="0" fontId="3" fillId="0" borderId="16" xfId="60" applyFont="1" applyBorder="1" applyAlignment="1" applyProtection="1">
      <alignment horizontal="left"/>
      <protection hidden="1"/>
    </xf>
    <xf numFmtId="0" fontId="3" fillId="0" borderId="23" xfId="60" applyFont="1" applyFill="1" applyBorder="1" applyAlignment="1" applyProtection="1">
      <alignment vertical="center"/>
      <protection hidden="1"/>
    </xf>
    <xf numFmtId="0" fontId="12" fillId="0" borderId="23" xfId="66" applyFont="1" applyFill="1" applyBorder="1" applyAlignment="1" applyProtection="1">
      <alignment vertical="center"/>
      <protection hidden="1"/>
    </xf>
    <xf numFmtId="0" fontId="12" fillId="0" borderId="0" xfId="66" applyFont="1" applyBorder="1" applyAlignment="1" applyProtection="1">
      <alignment horizontal="left"/>
      <protection hidden="1"/>
    </xf>
    <xf numFmtId="0" fontId="8" fillId="0" borderId="0" xfId="66" applyBorder="1" applyAlignment="1">
      <alignment/>
      <protection/>
    </xf>
    <xf numFmtId="0" fontId="8" fillId="0" borderId="23" xfId="66" applyBorder="1" applyAlignment="1">
      <alignment/>
      <protection/>
    </xf>
    <xf numFmtId="0" fontId="2" fillId="0" borderId="16" xfId="60" applyFont="1" applyBorder="1" applyAlignment="1" applyProtection="1">
      <alignment vertical="center"/>
      <protection hidden="1"/>
    </xf>
    <xf numFmtId="0" fontId="3" fillId="0" borderId="24" xfId="60" applyFont="1" applyBorder="1" applyAlignment="1" applyProtection="1">
      <alignment/>
      <protection hidden="1"/>
    </xf>
    <xf numFmtId="0" fontId="3" fillId="0" borderId="25" xfId="60" applyFont="1" applyFill="1" applyBorder="1" applyAlignment="1" applyProtection="1">
      <alignment horizontal="right" vertical="top" wrapText="1"/>
      <protection hidden="1"/>
    </xf>
    <xf numFmtId="0" fontId="3" fillId="0" borderId="26" xfId="60" applyFont="1" applyFill="1" applyBorder="1" applyAlignment="1" applyProtection="1">
      <alignment horizontal="right" vertical="top" wrapText="1"/>
      <protection hidden="1"/>
    </xf>
    <xf numFmtId="0" fontId="3" fillId="0" borderId="26" xfId="60" applyFont="1" applyFill="1" applyBorder="1" applyAlignment="1" applyProtection="1">
      <alignment/>
      <protection hidden="1"/>
    </xf>
    <xf numFmtId="0" fontId="3" fillId="0" borderId="27" xfId="60" applyFont="1" applyFill="1" applyBorder="1" applyAlignment="1" applyProtection="1">
      <alignment/>
      <protection hidden="1"/>
    </xf>
    <xf numFmtId="14" fontId="2" fillId="0" borderId="19" xfId="60" applyNumberFormat="1" applyFont="1" applyFill="1" applyBorder="1" applyAlignment="1" applyProtection="1">
      <alignment horizontal="center" vertical="center"/>
      <protection hidden="1" locked="0"/>
    </xf>
    <xf numFmtId="1" fontId="2" fillId="0" borderId="21" xfId="60" applyNumberFormat="1" applyFont="1" applyFill="1" applyBorder="1" applyAlignment="1" applyProtection="1">
      <alignment horizontal="center" vertical="center"/>
      <protection hidden="1" locked="0"/>
    </xf>
    <xf numFmtId="0" fontId="2" fillId="0" borderId="21" xfId="60" applyFont="1" applyFill="1" applyBorder="1" applyAlignment="1" applyProtection="1">
      <alignment horizontal="center" vertical="center"/>
      <protection hidden="1" locked="0"/>
    </xf>
    <xf numFmtId="49" fontId="2" fillId="0" borderId="21" xfId="60" applyNumberFormat="1" applyFont="1" applyFill="1" applyBorder="1" applyAlignment="1" applyProtection="1">
      <alignment horizontal="right" vertical="center"/>
      <protection hidden="1" locked="0"/>
    </xf>
    <xf numFmtId="0" fontId="3" fillId="0" borderId="0" xfId="60" applyFont="1" applyBorder="1" applyAlignment="1" applyProtection="1">
      <alignment horizontal="left"/>
      <protection hidden="1"/>
    </xf>
    <xf numFmtId="0" fontId="3" fillId="0" borderId="0" xfId="60" applyFont="1" applyBorder="1" applyAlignment="1" applyProtection="1">
      <alignment vertical="top"/>
      <protection hidden="1"/>
    </xf>
    <xf numFmtId="0" fontId="2" fillId="0" borderId="16" xfId="60" applyFont="1" applyFill="1" applyBorder="1" applyAlignment="1" applyProtection="1">
      <alignment horizontal="right" vertical="center"/>
      <protection hidden="1" locked="0"/>
    </xf>
    <xf numFmtId="0" fontId="3" fillId="0" borderId="0" xfId="60" applyFont="1" applyFill="1" applyBorder="1" applyAlignment="1">
      <alignment/>
      <protection/>
    </xf>
    <xf numFmtId="0" fontId="3" fillId="0" borderId="16" xfId="60" applyFont="1" applyBorder="1" applyAlignment="1" applyProtection="1">
      <alignment horizontal="center" vertical="center"/>
      <protection hidden="1"/>
    </xf>
    <xf numFmtId="0" fontId="3" fillId="0" borderId="0" xfId="60" applyFont="1" applyBorder="1" applyAlignment="1">
      <alignment horizontal="center" vertical="center"/>
      <protection/>
    </xf>
    <xf numFmtId="0" fontId="3" fillId="0" borderId="0" xfId="60" applyFont="1" applyBorder="1" applyAlignment="1">
      <alignment horizontal="center"/>
      <protection/>
    </xf>
    <xf numFmtId="0" fontId="3" fillId="0" borderId="0" xfId="60" applyFont="1" applyFill="1" applyBorder="1" applyAlignment="1" applyProtection="1">
      <alignment vertical="top"/>
      <protection hidden="1"/>
    </xf>
    <xf numFmtId="0" fontId="3" fillId="0" borderId="0" xfId="60" applyFont="1" applyFill="1" applyBorder="1" applyAlignment="1" applyProtection="1">
      <alignment/>
      <protection hidden="1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ill="1" applyAlignment="1">
      <alignment/>
    </xf>
    <xf numFmtId="0" fontId="55" fillId="0" borderId="0" xfId="60" applyFont="1" applyAlignment="1">
      <alignment/>
      <protection/>
    </xf>
    <xf numFmtId="0" fontId="56" fillId="0" borderId="0" xfId="60" applyFont="1" applyAlignment="1">
      <alignment/>
      <protection/>
    </xf>
    <xf numFmtId="0" fontId="56" fillId="0" borderId="0" xfId="0" applyFont="1" applyFill="1" applyAlignment="1">
      <alignment/>
    </xf>
    <xf numFmtId="3" fontId="56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55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60" applyFont="1" applyBorder="1" applyAlignment="1">
      <alignment vertical="center"/>
      <protection/>
    </xf>
    <xf numFmtId="0" fontId="3" fillId="0" borderId="23" xfId="60" applyFont="1" applyBorder="1" applyAlignment="1">
      <alignment horizontal="center"/>
      <protection/>
    </xf>
    <xf numFmtId="0" fontId="3" fillId="0" borderId="0" xfId="60" applyFont="1" applyBorder="1" applyAlignment="1" applyProtection="1">
      <alignment horizontal="right"/>
      <protection hidden="1"/>
    </xf>
    <xf numFmtId="0" fontId="3" fillId="0" borderId="23" xfId="60" applyFont="1" applyBorder="1" applyAlignment="1" applyProtection="1">
      <alignment wrapText="1"/>
      <protection hidden="1"/>
    </xf>
    <xf numFmtId="0" fontId="3" fillId="0" borderId="23" xfId="60" applyFont="1" applyBorder="1" applyAlignment="1" applyProtection="1">
      <alignment/>
      <protection hidden="1"/>
    </xf>
    <xf numFmtId="0" fontId="3" fillId="0" borderId="23" xfId="60" applyFont="1" applyFill="1" applyBorder="1" applyAlignment="1" applyProtection="1">
      <alignment/>
      <protection hidden="1"/>
    </xf>
    <xf numFmtId="0" fontId="2" fillId="0" borderId="23" xfId="60" applyFont="1" applyFill="1" applyBorder="1" applyAlignment="1" applyProtection="1">
      <alignment horizontal="right" vertical="center"/>
      <protection hidden="1" locked="0"/>
    </xf>
    <xf numFmtId="0" fontId="3" fillId="0" borderId="0" xfId="60" applyFont="1" applyBorder="1" applyAlignment="1" applyProtection="1">
      <alignment horizontal="right" vertical="center"/>
      <protection hidden="1"/>
    </xf>
    <xf numFmtId="0" fontId="3" fillId="0" borderId="23" xfId="60" applyFont="1" applyBorder="1" applyAlignment="1" applyProtection="1">
      <alignment vertical="top"/>
      <protection hidden="1"/>
    </xf>
    <xf numFmtId="0" fontId="3" fillId="0" borderId="0" xfId="60" applyFont="1" applyBorder="1" applyAlignment="1">
      <alignment/>
      <protection/>
    </xf>
    <xf numFmtId="0" fontId="55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57" fillId="0" borderId="0" xfId="0" applyNumberFormat="1" applyFont="1" applyFill="1" applyAlignment="1">
      <alignment/>
    </xf>
    <xf numFmtId="14" fontId="7" fillId="0" borderId="0" xfId="66" applyNumberFormat="1" applyFont="1" applyFill="1" applyBorder="1" applyAlignment="1" applyProtection="1">
      <alignment horizontal="center" vertical="center"/>
      <protection hidden="1" locked="0"/>
    </xf>
    <xf numFmtId="0" fontId="15" fillId="0" borderId="0" xfId="66" applyFont="1" applyAlignment="1">
      <alignment/>
      <protection/>
    </xf>
    <xf numFmtId="0" fontId="15" fillId="0" borderId="18" xfId="66" applyFont="1" applyBorder="1" applyAlignment="1">
      <alignment/>
      <protection/>
    </xf>
    <xf numFmtId="0" fontId="3" fillId="0" borderId="25" xfId="60" applyFont="1" applyFill="1" applyBorder="1" applyAlignment="1" applyProtection="1">
      <alignment horizontal="center" vertical="center"/>
      <protection hidden="1" locked="0"/>
    </xf>
    <xf numFmtId="0" fontId="16" fillId="0" borderId="0" xfId="58" applyFont="1">
      <alignment/>
      <protection/>
    </xf>
    <xf numFmtId="49" fontId="3" fillId="0" borderId="28" xfId="60" applyNumberFormat="1" applyFont="1" applyFill="1" applyBorder="1" applyAlignment="1" applyProtection="1">
      <alignment horizontal="center" vertical="center"/>
      <protection hidden="1" locked="0"/>
    </xf>
    <xf numFmtId="0" fontId="3" fillId="0" borderId="21" xfId="60" applyFont="1" applyFill="1" applyBorder="1" applyAlignment="1" applyProtection="1">
      <alignment horizontal="center" vertical="center"/>
      <protection hidden="1" locked="0"/>
    </xf>
    <xf numFmtId="0" fontId="3" fillId="0" borderId="19" xfId="60" applyFont="1" applyFill="1" applyBorder="1" applyAlignment="1" applyProtection="1">
      <alignment horizontal="center" vertical="center"/>
      <protection hidden="1" locked="0"/>
    </xf>
    <xf numFmtId="0" fontId="15" fillId="0" borderId="0" xfId="66" applyFont="1" applyAlignment="1">
      <alignment wrapText="1"/>
      <protection/>
    </xf>
    <xf numFmtId="49" fontId="2" fillId="0" borderId="23" xfId="60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60" applyNumberFormat="1" applyFont="1" applyFill="1" applyBorder="1" applyAlignment="1" applyProtection="1">
      <alignment horizontal="center" vertical="center"/>
      <protection hidden="1" locked="0"/>
    </xf>
    <xf numFmtId="0" fontId="1" fillId="0" borderId="0" xfId="66" applyFont="1" applyFill="1" applyAlignment="1">
      <alignment wrapText="1"/>
      <protection/>
    </xf>
    <xf numFmtId="0" fontId="1" fillId="0" borderId="0" xfId="66" applyFont="1" applyFill="1" applyBorder="1" applyAlignment="1">
      <alignment wrapText="1"/>
      <protection/>
    </xf>
    <xf numFmtId="0" fontId="57" fillId="0" borderId="0" xfId="0" applyFont="1" applyFill="1" applyAlignment="1">
      <alignment/>
    </xf>
    <xf numFmtId="0" fontId="0" fillId="0" borderId="0" xfId="59">
      <alignment/>
      <protection/>
    </xf>
    <xf numFmtId="0" fontId="3" fillId="0" borderId="29" xfId="60" applyFont="1" applyFill="1" applyBorder="1" applyAlignment="1" applyProtection="1">
      <alignment horizontal="center" vertical="center"/>
      <protection hidden="1" locked="0"/>
    </xf>
    <xf numFmtId="0" fontId="0" fillId="0" borderId="0" xfId="59" applyFill="1">
      <alignment/>
      <protection/>
    </xf>
    <xf numFmtId="0" fontId="3" fillId="0" borderId="30" xfId="60" applyFont="1" applyFill="1" applyBorder="1" applyAlignment="1" applyProtection="1">
      <alignment horizontal="center" vertical="center"/>
      <protection hidden="1" locked="0"/>
    </xf>
    <xf numFmtId="0" fontId="16" fillId="0" borderId="0" xfId="59" applyFont="1">
      <alignment/>
      <protection/>
    </xf>
    <xf numFmtId="0" fontId="7" fillId="0" borderId="18" xfId="59" applyFont="1" applyBorder="1" applyAlignment="1">
      <alignment horizontal="left"/>
      <protection/>
    </xf>
    <xf numFmtId="0" fontId="3" fillId="0" borderId="25" xfId="60" applyFont="1" applyFill="1" applyBorder="1" applyAlignment="1" applyProtection="1">
      <alignment vertical="center"/>
      <protection hidden="1" locked="0"/>
    </xf>
    <xf numFmtId="0" fontId="3" fillId="0" borderId="31" xfId="60" applyFont="1" applyFill="1" applyBorder="1" applyAlignment="1" applyProtection="1">
      <alignment horizontal="center" vertical="center"/>
      <protection hidden="1" locked="0"/>
    </xf>
    <xf numFmtId="0" fontId="3" fillId="0" borderId="32" xfId="60" applyFont="1" applyFill="1" applyBorder="1" applyAlignment="1" applyProtection="1">
      <alignment horizontal="center" vertical="center"/>
      <protection hidden="1" locked="0"/>
    </xf>
    <xf numFmtId="49" fontId="3" fillId="0" borderId="33" xfId="60" applyNumberFormat="1" applyFont="1" applyFill="1" applyBorder="1" applyAlignment="1" applyProtection="1">
      <alignment horizontal="center" vertical="center"/>
      <protection hidden="1" locked="0"/>
    </xf>
    <xf numFmtId="0" fontId="3" fillId="0" borderId="34" xfId="60" applyFont="1" applyFill="1" applyBorder="1" applyAlignment="1" applyProtection="1">
      <alignment horizontal="center" vertical="center"/>
      <protection hidden="1" locked="0"/>
    </xf>
    <xf numFmtId="0" fontId="3" fillId="0" borderId="35" xfId="60" applyFont="1" applyFill="1" applyBorder="1" applyAlignment="1" applyProtection="1">
      <alignment horizontal="center" vertical="center"/>
      <protection hidden="1" locked="0"/>
    </xf>
    <xf numFmtId="0" fontId="3" fillId="0" borderId="33" xfId="60" applyFont="1" applyFill="1" applyBorder="1" applyAlignment="1" applyProtection="1">
      <alignment horizontal="center" vertical="center"/>
      <protection hidden="1" locked="0"/>
    </xf>
    <xf numFmtId="3" fontId="2" fillId="0" borderId="21" xfId="60" applyNumberFormat="1" applyFont="1" applyFill="1" applyBorder="1" applyAlignment="1" applyProtection="1">
      <alignment horizontal="right" vertical="center"/>
      <protection hidden="1" locked="0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3" fontId="3" fillId="0" borderId="15" xfId="0" applyNumberFormat="1" applyFont="1" applyFill="1" applyBorder="1" applyAlignment="1" applyProtection="1">
      <alignment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 hidden="1"/>
    </xf>
    <xf numFmtId="3" fontId="3" fillId="0" borderId="10" xfId="61" applyNumberFormat="1" applyFont="1" applyFill="1" applyBorder="1" applyAlignment="1" applyProtection="1">
      <alignment vertical="center"/>
      <protection locked="0"/>
    </xf>
    <xf numFmtId="3" fontId="3" fillId="0" borderId="36" xfId="0" applyNumberFormat="1" applyFont="1" applyFill="1" applyBorder="1" applyAlignment="1" applyProtection="1">
      <alignment horizontal="right" vertical="center" shrinkToFit="1"/>
      <protection locked="0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3" fillId="0" borderId="37" xfId="0" applyNumberFormat="1" applyFont="1" applyFill="1" applyBorder="1" applyAlignment="1" applyProtection="1">
      <alignment horizontal="right" vertical="center" shrinkToFit="1"/>
      <protection locked="0"/>
    </xf>
    <xf numFmtId="3" fontId="3" fillId="0" borderId="15" xfId="0" applyNumberFormat="1" applyFont="1" applyFill="1" applyBorder="1" applyAlignment="1" applyProtection="1">
      <alignment vertical="center"/>
      <protection hidden="1"/>
    </xf>
    <xf numFmtId="3" fontId="3" fillId="0" borderId="10" xfId="57" applyNumberFormat="1" applyFont="1" applyFill="1" applyBorder="1" applyAlignment="1" applyProtection="1">
      <alignment vertical="center"/>
      <protection locked="0"/>
    </xf>
    <xf numFmtId="3" fontId="3" fillId="0" borderId="13" xfId="0" applyNumberFormat="1" applyFont="1" applyFill="1" applyBorder="1" applyAlignment="1" applyProtection="1">
      <alignment vertical="center"/>
      <protection locked="0"/>
    </xf>
    <xf numFmtId="3" fontId="3" fillId="0" borderId="14" xfId="0" applyNumberFormat="1" applyFont="1" applyFill="1" applyBorder="1" applyAlignment="1" applyProtection="1">
      <alignment vertical="center"/>
      <protection hidden="1"/>
    </xf>
    <xf numFmtId="3" fontId="3" fillId="0" borderId="13" xfId="0" applyNumberFormat="1" applyFont="1" applyFill="1" applyBorder="1" applyAlignment="1" applyProtection="1">
      <alignment vertical="center"/>
      <protection hidden="1"/>
    </xf>
    <xf numFmtId="0" fontId="2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 applyProtection="1">
      <alignment horizontal="center" vertical="center"/>
      <protection hidden="1"/>
    </xf>
    <xf numFmtId="3" fontId="3" fillId="0" borderId="10" xfId="0" applyNumberFormat="1" applyFont="1" applyFill="1" applyBorder="1" applyAlignment="1">
      <alignment/>
    </xf>
    <xf numFmtId="0" fontId="3" fillId="0" borderId="38" xfId="0" applyFont="1" applyFill="1" applyBorder="1" applyAlignment="1">
      <alignment vertical="center"/>
    </xf>
    <xf numFmtId="0" fontId="3" fillId="0" borderId="39" xfId="0" applyFont="1" applyFill="1" applyBorder="1" applyAlignment="1">
      <alignment/>
    </xf>
    <xf numFmtId="3" fontId="3" fillId="0" borderId="37" xfId="0" applyNumberFormat="1" applyFont="1" applyFill="1" applyBorder="1" applyAlignment="1" applyProtection="1">
      <alignment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hidden="1"/>
    </xf>
    <xf numFmtId="0" fontId="2" fillId="0" borderId="25" xfId="60" applyFont="1" applyFill="1" applyBorder="1" applyAlignment="1" applyProtection="1">
      <alignment horizontal="right" vertical="center"/>
      <protection hidden="1" locked="0"/>
    </xf>
    <xf numFmtId="0" fontId="3" fillId="0" borderId="26" xfId="60" applyFont="1" applyFill="1" applyBorder="1" applyAlignment="1">
      <alignment/>
      <protection/>
    </xf>
    <xf numFmtId="0" fontId="3" fillId="0" borderId="27" xfId="60" applyFont="1" applyFill="1" applyBorder="1" applyAlignment="1">
      <alignment/>
      <protection/>
    </xf>
    <xf numFmtId="0" fontId="2" fillId="0" borderId="16" xfId="60" applyFont="1" applyFill="1" applyBorder="1" applyAlignment="1" applyProtection="1">
      <alignment horizontal="left" vertical="center" wrapText="1"/>
      <protection hidden="1"/>
    </xf>
    <xf numFmtId="0" fontId="2" fillId="0" borderId="0" xfId="60" applyFont="1" applyFill="1" applyBorder="1" applyAlignment="1" applyProtection="1">
      <alignment horizontal="left" vertical="center" wrapText="1"/>
      <protection hidden="1"/>
    </xf>
    <xf numFmtId="0" fontId="2" fillId="0" borderId="23" xfId="60" applyFont="1" applyFill="1" applyBorder="1" applyAlignment="1" applyProtection="1">
      <alignment horizontal="left" vertical="center" wrapText="1"/>
      <protection hidden="1"/>
    </xf>
    <xf numFmtId="0" fontId="10" fillId="0" borderId="16" xfId="60" applyFont="1" applyBorder="1" applyAlignment="1" applyProtection="1">
      <alignment horizontal="center" vertical="center" wrapText="1"/>
      <protection hidden="1"/>
    </xf>
    <xf numFmtId="0" fontId="10" fillId="0" borderId="0" xfId="60" applyFont="1" applyBorder="1" applyAlignment="1" applyProtection="1">
      <alignment horizontal="center" vertical="center" wrapText="1"/>
      <protection hidden="1"/>
    </xf>
    <xf numFmtId="0" fontId="10" fillId="0" borderId="23" xfId="60" applyFont="1" applyBorder="1" applyAlignment="1" applyProtection="1">
      <alignment horizontal="center" vertical="center" wrapText="1"/>
      <protection hidden="1"/>
    </xf>
    <xf numFmtId="0" fontId="3" fillId="0" borderId="16" xfId="60" applyFont="1" applyBorder="1" applyAlignment="1" applyProtection="1">
      <alignment horizontal="right" vertical="center"/>
      <protection hidden="1"/>
    </xf>
    <xf numFmtId="0" fontId="3" fillId="0" borderId="23" xfId="60" applyFont="1" applyBorder="1" applyAlignment="1" applyProtection="1">
      <alignment horizontal="right"/>
      <protection hidden="1"/>
    </xf>
    <xf numFmtId="49" fontId="2" fillId="0" borderId="25" xfId="60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60" applyNumberFormat="1" applyFont="1" applyFill="1" applyBorder="1" applyAlignment="1" applyProtection="1">
      <alignment horizontal="center" vertical="center"/>
      <protection hidden="1" locked="0"/>
    </xf>
    <xf numFmtId="0" fontId="1" fillId="0" borderId="16" xfId="60" applyFont="1" applyBorder="1" applyAlignment="1" applyProtection="1">
      <alignment horizontal="right" vertical="center" wrapText="1"/>
      <protection hidden="1"/>
    </xf>
    <xf numFmtId="0" fontId="1" fillId="0" borderId="23" xfId="60" applyFont="1" applyBorder="1" applyAlignment="1" applyProtection="1">
      <alignment horizontal="right" wrapText="1"/>
      <protection hidden="1"/>
    </xf>
    <xf numFmtId="1" fontId="2" fillId="0" borderId="25" xfId="60" applyNumberFormat="1" applyFont="1" applyFill="1" applyBorder="1" applyAlignment="1" applyProtection="1">
      <alignment horizontal="center" vertical="center"/>
      <protection hidden="1" locked="0"/>
    </xf>
    <xf numFmtId="1" fontId="2" fillId="0" borderId="27" xfId="60" applyNumberFormat="1" applyFont="1" applyFill="1" applyBorder="1" applyAlignment="1" applyProtection="1">
      <alignment horizontal="center" vertical="center"/>
      <protection hidden="1" locked="0"/>
    </xf>
    <xf numFmtId="0" fontId="2" fillId="0" borderId="25" xfId="60" applyFont="1" applyFill="1" applyBorder="1" applyAlignment="1" applyProtection="1">
      <alignment horizontal="left" vertical="center"/>
      <protection hidden="1" locked="0"/>
    </xf>
    <xf numFmtId="0" fontId="3" fillId="0" borderId="26" xfId="60" applyFont="1" applyFill="1" applyBorder="1" applyAlignment="1">
      <alignment horizontal="left" vertical="center"/>
      <protection/>
    </xf>
    <xf numFmtId="0" fontId="3" fillId="0" borderId="27" xfId="60" applyFont="1" applyFill="1" applyBorder="1" applyAlignment="1">
      <alignment horizontal="left" vertical="center"/>
      <protection/>
    </xf>
    <xf numFmtId="0" fontId="3" fillId="0" borderId="16" xfId="60" applyFont="1" applyBorder="1" applyAlignment="1" applyProtection="1">
      <alignment horizontal="right" vertical="center" wrapText="1"/>
      <protection hidden="1"/>
    </xf>
    <xf numFmtId="0" fontId="3" fillId="0" borderId="0" xfId="60" applyFont="1" applyBorder="1" applyAlignment="1" applyProtection="1">
      <alignment horizontal="right" wrapText="1"/>
      <protection hidden="1"/>
    </xf>
    <xf numFmtId="0" fontId="3" fillId="0" borderId="16" xfId="60" applyFont="1" applyBorder="1" applyAlignment="1" applyProtection="1">
      <alignment horizontal="right" wrapText="1"/>
      <protection hidden="1"/>
    </xf>
    <xf numFmtId="0" fontId="2" fillId="0" borderId="28" xfId="60" applyFont="1" applyFill="1" applyBorder="1" applyAlignment="1" applyProtection="1">
      <alignment horizontal="right" vertical="center"/>
      <protection hidden="1" locked="0"/>
    </xf>
    <xf numFmtId="0" fontId="3" fillId="0" borderId="17" xfId="60" applyFont="1" applyFill="1" applyBorder="1" applyAlignment="1">
      <alignment/>
      <protection/>
    </xf>
    <xf numFmtId="0" fontId="3" fillId="0" borderId="22" xfId="60" applyFont="1" applyFill="1" applyBorder="1" applyAlignment="1">
      <alignment/>
      <protection/>
    </xf>
    <xf numFmtId="49" fontId="2" fillId="0" borderId="28" xfId="60" applyNumberFormat="1" applyFont="1" applyFill="1" applyBorder="1" applyAlignment="1" applyProtection="1">
      <alignment horizontal="center" vertical="center"/>
      <protection hidden="1" locked="0"/>
    </xf>
    <xf numFmtId="49" fontId="2" fillId="0" borderId="40" xfId="60" applyNumberFormat="1" applyFont="1" applyFill="1" applyBorder="1" applyAlignment="1" applyProtection="1">
      <alignment horizontal="center" vertical="center"/>
      <protection hidden="1" locked="0"/>
    </xf>
    <xf numFmtId="0" fontId="2" fillId="0" borderId="41" xfId="60" applyFont="1" applyFill="1" applyBorder="1" applyAlignment="1" applyProtection="1">
      <alignment horizontal="right" vertical="center"/>
      <protection hidden="1" locked="0"/>
    </xf>
    <xf numFmtId="0" fontId="2" fillId="0" borderId="40" xfId="60" applyFont="1" applyFill="1" applyBorder="1" applyAlignment="1" applyProtection="1">
      <alignment horizontal="right" vertical="center"/>
      <protection hidden="1" locked="0"/>
    </xf>
    <xf numFmtId="0" fontId="3" fillId="0" borderId="0" xfId="60" applyFont="1" applyBorder="1" applyAlignment="1" applyProtection="1">
      <alignment wrapText="1"/>
      <protection hidden="1"/>
    </xf>
    <xf numFmtId="0" fontId="4" fillId="0" borderId="25" xfId="53" applyFill="1" applyBorder="1" applyAlignment="1" applyProtection="1">
      <alignment/>
      <protection hidden="1" locked="0"/>
    </xf>
    <xf numFmtId="0" fontId="2" fillId="0" borderId="26" xfId="60" applyFont="1" applyFill="1" applyBorder="1" applyAlignment="1" applyProtection="1">
      <alignment/>
      <protection hidden="1" locked="0"/>
    </xf>
    <xf numFmtId="0" fontId="2" fillId="0" borderId="27" xfId="60" applyFont="1" applyFill="1" applyBorder="1" applyAlignment="1" applyProtection="1">
      <alignment/>
      <protection hidden="1" locked="0"/>
    </xf>
    <xf numFmtId="0" fontId="4" fillId="0" borderId="25" xfId="53" applyFont="1" applyFill="1" applyBorder="1" applyAlignment="1" applyProtection="1">
      <alignment/>
      <protection hidden="1" locked="0"/>
    </xf>
    <xf numFmtId="49" fontId="2" fillId="0" borderId="26" xfId="60" applyNumberFormat="1" applyFont="1" applyFill="1" applyBorder="1" applyAlignment="1" applyProtection="1">
      <alignment horizontal="center" vertical="center"/>
      <protection hidden="1" locked="0"/>
    </xf>
    <xf numFmtId="0" fontId="3" fillId="0" borderId="26" xfId="60" applyFont="1" applyFill="1" applyBorder="1" applyAlignment="1">
      <alignment horizontal="left"/>
      <protection/>
    </xf>
    <xf numFmtId="0" fontId="3" fillId="0" borderId="27" xfId="60" applyFont="1" applyFill="1" applyBorder="1" applyAlignment="1">
      <alignment horizontal="left"/>
      <protection/>
    </xf>
    <xf numFmtId="0" fontId="3" fillId="0" borderId="16" xfId="60" applyFont="1" applyBorder="1" applyAlignment="1" applyProtection="1">
      <alignment horizontal="right" vertical="center"/>
      <protection hidden="1"/>
    </xf>
    <xf numFmtId="0" fontId="3" fillId="0" borderId="0" xfId="60" applyFont="1" applyBorder="1" applyAlignment="1" applyProtection="1">
      <alignment horizontal="right"/>
      <protection hidden="1"/>
    </xf>
    <xf numFmtId="0" fontId="3" fillId="0" borderId="0" xfId="60" applyFont="1" applyBorder="1" applyAlignment="1" applyProtection="1">
      <alignment horizontal="right" vertical="center"/>
      <protection hidden="1"/>
    </xf>
    <xf numFmtId="0" fontId="3" fillId="0" borderId="23" xfId="60" applyFont="1" applyBorder="1" applyAlignment="1" applyProtection="1">
      <alignment horizontal="right"/>
      <protection hidden="1"/>
    </xf>
    <xf numFmtId="0" fontId="3" fillId="0" borderId="16" xfId="60" applyFont="1" applyBorder="1" applyAlignment="1" applyProtection="1">
      <alignment horizontal="center" vertical="center"/>
      <protection hidden="1"/>
    </xf>
    <xf numFmtId="0" fontId="3" fillId="0" borderId="0" xfId="60" applyFont="1" applyBorder="1" applyAlignment="1">
      <alignment horizontal="center" vertical="center"/>
      <protection/>
    </xf>
    <xf numFmtId="0" fontId="3" fillId="0" borderId="0" xfId="60" applyFont="1" applyBorder="1" applyAlignment="1">
      <alignment horizontal="center"/>
      <protection/>
    </xf>
    <xf numFmtId="0" fontId="3" fillId="0" borderId="0" xfId="60" applyFont="1" applyBorder="1" applyAlignment="1">
      <alignment vertical="center"/>
      <protection/>
    </xf>
    <xf numFmtId="0" fontId="3" fillId="0" borderId="23" xfId="60" applyFont="1" applyBorder="1" applyAlignment="1">
      <alignment horizontal="center"/>
      <protection/>
    </xf>
    <xf numFmtId="0" fontId="3" fillId="0" borderId="42" xfId="60" applyFont="1" applyBorder="1" applyAlignment="1" applyProtection="1">
      <alignment horizontal="center" vertical="top"/>
      <protection hidden="1"/>
    </xf>
    <xf numFmtId="0" fontId="3" fillId="0" borderId="42" xfId="60" applyFont="1" applyBorder="1" applyAlignment="1">
      <alignment horizontal="center"/>
      <protection/>
    </xf>
    <xf numFmtId="0" fontId="3" fillId="0" borderId="43" xfId="60" applyFont="1" applyBorder="1" applyAlignment="1">
      <alignment/>
      <protection/>
    </xf>
    <xf numFmtId="0" fontId="3" fillId="0" borderId="23" xfId="60" applyFont="1" applyBorder="1" applyAlignment="1" applyProtection="1">
      <alignment horizontal="right" wrapText="1"/>
      <protection hidden="1"/>
    </xf>
    <xf numFmtId="0" fontId="3" fillId="0" borderId="26" xfId="60" applyFont="1" applyFill="1" applyBorder="1" applyAlignment="1">
      <alignment/>
      <protection/>
    </xf>
    <xf numFmtId="0" fontId="3" fillId="0" borderId="27" xfId="60" applyFont="1" applyFill="1" applyBorder="1" applyAlignment="1">
      <alignment/>
      <protection/>
    </xf>
    <xf numFmtId="0" fontId="2" fillId="0" borderId="26" xfId="60" applyFont="1" applyFill="1" applyBorder="1" applyAlignment="1" applyProtection="1">
      <alignment horizontal="left" vertical="center"/>
      <protection hidden="1" locked="0"/>
    </xf>
    <xf numFmtId="0" fontId="2" fillId="0" borderId="27" xfId="60" applyFont="1" applyFill="1" applyBorder="1" applyAlignment="1" applyProtection="1">
      <alignment horizontal="left" vertical="center"/>
      <protection hidden="1" locked="0"/>
    </xf>
    <xf numFmtId="0" fontId="3" fillId="0" borderId="41" xfId="60" applyFont="1" applyFill="1" applyBorder="1" applyAlignment="1">
      <alignment/>
      <protection/>
    </xf>
    <xf numFmtId="0" fontId="12" fillId="0" borderId="0" xfId="66" applyFont="1" applyBorder="1" applyAlignment="1" applyProtection="1">
      <alignment horizontal="left"/>
      <protection hidden="1"/>
    </xf>
    <xf numFmtId="0" fontId="8" fillId="0" borderId="0" xfId="66" applyBorder="1" applyAlignment="1">
      <alignment/>
      <protection/>
    </xf>
    <xf numFmtId="0" fontId="8" fillId="0" borderId="23" xfId="66" applyBorder="1" applyAlignment="1">
      <alignment/>
      <protection/>
    </xf>
    <xf numFmtId="0" fontId="9" fillId="0" borderId="44" xfId="60" applyFont="1" applyBorder="1" applyAlignment="1">
      <alignment/>
      <protection/>
    </xf>
    <xf numFmtId="0" fontId="9" fillId="0" borderId="17" xfId="60" applyFont="1" applyBorder="1" applyAlignment="1">
      <alignment/>
      <protection/>
    </xf>
    <xf numFmtId="0" fontId="3" fillId="0" borderId="0" xfId="60" applyFont="1" applyBorder="1" applyAlignment="1" applyProtection="1">
      <alignment vertical="center"/>
      <protection hidden="1"/>
    </xf>
    <xf numFmtId="49" fontId="2" fillId="0" borderId="25" xfId="60" applyNumberFormat="1" applyFont="1" applyFill="1" applyBorder="1" applyAlignment="1" applyProtection="1">
      <alignment horizontal="left" vertical="center"/>
      <protection hidden="1" locked="0"/>
    </xf>
    <xf numFmtId="49" fontId="2" fillId="0" borderId="26" xfId="60" applyNumberFormat="1" applyFont="1" applyFill="1" applyBorder="1" applyAlignment="1" applyProtection="1">
      <alignment horizontal="left" vertical="center"/>
      <protection hidden="1" locked="0"/>
    </xf>
    <xf numFmtId="49" fontId="2" fillId="0" borderId="27" xfId="60" applyNumberFormat="1" applyFont="1" applyFill="1" applyBorder="1" applyAlignment="1" applyProtection="1">
      <alignment horizontal="left" vertical="center"/>
      <protection hidden="1" locked="0"/>
    </xf>
    <xf numFmtId="0" fontId="3" fillId="0" borderId="0" xfId="60" applyFont="1" applyBorder="1" applyAlignment="1" applyProtection="1">
      <alignment horizontal="center" vertical="top"/>
      <protection hidden="1"/>
    </xf>
    <xf numFmtId="0" fontId="3" fillId="0" borderId="0" xfId="60" applyFont="1" applyBorder="1" applyAlignment="1" applyProtection="1">
      <alignment horizontal="center"/>
      <protection hidden="1"/>
    </xf>
    <xf numFmtId="0" fontId="3" fillId="0" borderId="17" xfId="60" applyFont="1" applyBorder="1" applyAlignment="1" applyProtection="1">
      <alignment horizontal="center"/>
      <protection hidden="1"/>
    </xf>
    <xf numFmtId="0" fontId="3" fillId="0" borderId="26" xfId="60" applyFont="1" applyFill="1" applyBorder="1" applyAlignment="1" applyProtection="1">
      <alignment horizontal="center" vertical="top"/>
      <protection hidden="1"/>
    </xf>
    <xf numFmtId="0" fontId="3" fillId="0" borderId="26" xfId="60" applyFont="1" applyFill="1" applyBorder="1" applyAlignment="1" applyProtection="1">
      <alignment horizontal="center"/>
      <protection hidden="1"/>
    </xf>
    <xf numFmtId="49" fontId="4" fillId="0" borderId="25" xfId="53" applyNumberFormat="1" applyFont="1" applyFill="1" applyBorder="1" applyAlignment="1" applyProtection="1">
      <alignment horizontal="left" vertical="center"/>
      <protection hidden="1" locked="0"/>
    </xf>
    <xf numFmtId="0" fontId="14" fillId="0" borderId="0" xfId="66" applyFont="1" applyBorder="1" applyAlignment="1" applyProtection="1">
      <alignment horizontal="left"/>
      <protection hidden="1"/>
    </xf>
    <xf numFmtId="0" fontId="15" fillId="0" borderId="0" xfId="66" applyFont="1" applyBorder="1" applyAlignment="1">
      <alignment/>
      <protection/>
    </xf>
    <xf numFmtId="49" fontId="2" fillId="0" borderId="41" xfId="60" applyNumberFormat="1" applyFont="1" applyFill="1" applyBorder="1" applyAlignment="1" applyProtection="1">
      <alignment horizontal="center" vertical="center"/>
      <protection hidden="1" locked="0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9" xfId="0" applyFont="1" applyFill="1" applyBorder="1" applyAlignment="1">
      <alignment horizontal="left" vertical="center" wrapText="1" indent="1"/>
    </xf>
    <xf numFmtId="0" fontId="3" fillId="0" borderId="50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vertical="center"/>
    </xf>
    <xf numFmtId="0" fontId="3" fillId="0" borderId="40" xfId="0" applyFont="1" applyFill="1" applyBorder="1" applyAlignment="1">
      <alignment vertical="center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8" xfId="0" applyFont="1" applyFill="1" applyBorder="1" applyAlignment="1" applyProtection="1">
      <alignment vertical="center" wrapText="1"/>
      <protection hidden="1"/>
    </xf>
    <xf numFmtId="0" fontId="7" fillId="0" borderId="41" xfId="0" applyFont="1" applyFill="1" applyBorder="1" applyAlignment="1" applyProtection="1">
      <alignment vertical="center" wrapText="1"/>
      <protection hidden="1"/>
    </xf>
    <xf numFmtId="0" fontId="7" fillId="0" borderId="40" xfId="0" applyFont="1" applyFill="1" applyBorder="1" applyAlignment="1" applyProtection="1">
      <alignment vertical="center" wrapText="1"/>
      <protection hidden="1"/>
    </xf>
    <xf numFmtId="0" fontId="2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41" xfId="0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Fill="1" applyBorder="1" applyAlignment="1" applyProtection="1">
      <alignment horizontal="center" vertical="center" wrapText="1"/>
      <protection hidden="1"/>
    </xf>
    <xf numFmtId="0" fontId="7" fillId="0" borderId="16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3" xfId="0" applyFont="1" applyFill="1" applyBorder="1" applyAlignment="1" applyProtection="1">
      <alignment horizontal="center" vertical="top" wrapText="1"/>
      <protection hidden="1"/>
    </xf>
    <xf numFmtId="0" fontId="9" fillId="0" borderId="44" xfId="0" applyFont="1" applyFill="1" applyBorder="1" applyAlignment="1" applyProtection="1">
      <alignment horizontal="center" vertical="center" wrapText="1"/>
      <protection hidden="1"/>
    </xf>
    <xf numFmtId="0" fontId="9" fillId="0" borderId="17" xfId="0" applyFont="1" applyFill="1" applyBorder="1" applyAlignment="1" applyProtection="1">
      <alignment horizontal="center" vertical="center" wrapText="1"/>
      <protection hidden="1"/>
    </xf>
    <xf numFmtId="0" fontId="9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>
      <alignment horizontal="left" vertical="center" wrapText="1" indent="1"/>
    </xf>
    <xf numFmtId="0" fontId="2" fillId="0" borderId="51" xfId="0" applyFont="1" applyFill="1" applyBorder="1" applyAlignment="1">
      <alignment horizontal="left" vertical="center" wrapText="1" indent="1"/>
    </xf>
    <xf numFmtId="0" fontId="2" fillId="0" borderId="52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top" wrapText="1"/>
    </xf>
    <xf numFmtId="0" fontId="2" fillId="0" borderId="49" xfId="0" applyFont="1" applyFill="1" applyBorder="1" applyAlignment="1">
      <alignment horizontal="left" vertical="top" wrapText="1"/>
    </xf>
    <xf numFmtId="0" fontId="2" fillId="0" borderId="50" xfId="0" applyFont="1" applyFill="1" applyBorder="1" applyAlignment="1">
      <alignment horizontal="left" vertical="top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9" xfId="0" applyFont="1" applyFill="1" applyBorder="1" applyAlignment="1">
      <alignment horizontal="left" vertical="center" wrapText="1" indent="1"/>
    </xf>
    <xf numFmtId="0" fontId="2" fillId="0" borderId="50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 indent="1"/>
    </xf>
    <xf numFmtId="0" fontId="3" fillId="0" borderId="46" xfId="0" applyFont="1" applyFill="1" applyBorder="1" applyAlignment="1">
      <alignment horizontal="left" vertical="center" wrapText="1" indent="1"/>
    </xf>
    <xf numFmtId="0" fontId="3" fillId="0" borderId="47" xfId="0" applyFont="1" applyFill="1" applyBorder="1" applyAlignment="1">
      <alignment horizontal="left" vertical="center" wrapText="1" indent="1"/>
    </xf>
    <xf numFmtId="0" fontId="7" fillId="0" borderId="25" xfId="0" applyFont="1" applyFill="1" applyBorder="1" applyAlignment="1" applyProtection="1">
      <alignment horizontal="left" vertical="center" wrapText="1"/>
      <protection hidden="1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7" fillId="0" borderId="27" xfId="0" applyFont="1" applyFill="1" applyBorder="1" applyAlignment="1" applyProtection="1">
      <alignment horizontal="left" vertical="center" wrapText="1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3" fillId="0" borderId="41" xfId="0" applyFont="1" applyFill="1" applyBorder="1" applyAlignment="1">
      <alignment vertical="center" wrapText="1"/>
    </xf>
    <xf numFmtId="0" fontId="3" fillId="0" borderId="40" xfId="0" applyFont="1" applyFill="1" applyBorder="1" applyAlignment="1">
      <alignment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 applyProtection="1">
      <alignment vertical="center" wrapText="1"/>
      <protection hidden="1"/>
    </xf>
    <xf numFmtId="0" fontId="2" fillId="0" borderId="41" xfId="0" applyFont="1" applyFill="1" applyBorder="1" applyAlignment="1" applyProtection="1">
      <alignment vertical="center" wrapText="1"/>
      <protection hidden="1"/>
    </xf>
    <xf numFmtId="0" fontId="2" fillId="0" borderId="4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0" fillId="0" borderId="41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0" fontId="0" fillId="0" borderId="51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6" fillId="0" borderId="2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6" applyFont="1" applyFill="1" applyBorder="1" applyAlignment="1" applyProtection="1">
      <alignment horizontal="center" vertical="center"/>
      <protection hidden="1"/>
    </xf>
    <xf numFmtId="14" fontId="7" fillId="0" borderId="0" xfId="6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6" applyFont="1" applyFill="1" applyBorder="1" applyAlignment="1">
      <alignment vertical="center"/>
      <protection/>
    </xf>
    <xf numFmtId="0" fontId="2" fillId="0" borderId="19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9" fillId="0" borderId="0" xfId="6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0" fontId="3" fillId="0" borderId="56" xfId="60" applyFont="1" applyFill="1" applyBorder="1" applyAlignment="1" applyProtection="1">
      <alignment horizontal="right" vertical="center"/>
      <protection hidden="1" locked="0"/>
    </xf>
    <xf numFmtId="0" fontId="3" fillId="0" borderId="41" xfId="60" applyFont="1" applyFill="1" applyBorder="1" applyAlignment="1" applyProtection="1">
      <alignment horizontal="right" vertical="center"/>
      <protection hidden="1" locked="0"/>
    </xf>
    <xf numFmtId="0" fontId="3" fillId="0" borderId="40" xfId="60" applyFont="1" applyFill="1" applyBorder="1" applyAlignment="1" applyProtection="1">
      <alignment horizontal="right" vertical="center"/>
      <protection hidden="1" locked="0"/>
    </xf>
    <xf numFmtId="0" fontId="3" fillId="0" borderId="57" xfId="60" applyFont="1" applyFill="1" applyBorder="1" applyAlignment="1" applyProtection="1">
      <alignment horizontal="right" vertical="center"/>
      <protection hidden="1" locked="0"/>
    </xf>
    <xf numFmtId="0" fontId="3" fillId="0" borderId="28" xfId="60" applyFont="1" applyFill="1" applyBorder="1" applyAlignment="1" applyProtection="1">
      <alignment horizontal="right" vertical="center"/>
      <protection hidden="1" locked="0"/>
    </xf>
    <xf numFmtId="0" fontId="3" fillId="0" borderId="58" xfId="60" applyFont="1" applyFill="1" applyBorder="1" applyAlignment="1" applyProtection="1">
      <alignment horizontal="right" vertical="center"/>
      <protection hidden="1" locked="0"/>
    </xf>
    <xf numFmtId="0" fontId="3" fillId="0" borderId="17" xfId="60" applyFont="1" applyFill="1" applyBorder="1" applyAlignment="1" applyProtection="1">
      <alignment horizontal="right" vertical="center"/>
      <protection hidden="1" locked="0"/>
    </xf>
    <xf numFmtId="0" fontId="3" fillId="0" borderId="22" xfId="60" applyFont="1" applyFill="1" applyBorder="1" applyAlignment="1" applyProtection="1">
      <alignment horizontal="right" vertical="center"/>
      <protection hidden="1" locked="0"/>
    </xf>
    <xf numFmtId="0" fontId="9" fillId="0" borderId="0" xfId="66" applyFont="1" applyAlignment="1">
      <alignment/>
      <protection/>
    </xf>
    <xf numFmtId="0" fontId="13" fillId="0" borderId="0" xfId="66" applyFont="1" applyBorder="1" applyAlignment="1">
      <alignment horizontal="justify" vertical="top" wrapText="1"/>
      <protection/>
    </xf>
    <xf numFmtId="0" fontId="8" fillId="0" borderId="0" xfId="66" applyAlignment="1">
      <alignment/>
      <protection/>
    </xf>
    <xf numFmtId="0" fontId="3" fillId="0" borderId="28" xfId="60" applyFont="1" applyFill="1" applyBorder="1" applyAlignment="1" applyProtection="1">
      <alignment horizontal="left" vertical="center"/>
      <protection hidden="1" locked="0"/>
    </xf>
    <xf numFmtId="0" fontId="3" fillId="0" borderId="30" xfId="60" applyFont="1" applyFill="1" applyBorder="1" applyAlignment="1" applyProtection="1">
      <alignment horizontal="left" vertical="center"/>
      <protection hidden="1"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7" xfId="58"/>
    <cellStyle name="Normal 27 2" xfId="59"/>
    <cellStyle name="Normal_TFI-POD" xfId="60"/>
    <cellStyle name="Normalno 2" xfId="61"/>
    <cellStyle name="Note" xfId="62"/>
    <cellStyle name="Obično_Knjiga2" xfId="63"/>
    <cellStyle name="Output" xfId="64"/>
    <cellStyle name="Percent" xfId="65"/>
    <cellStyle name="Style 1" xfId="66"/>
    <cellStyle name="Title" xfId="67"/>
    <cellStyle name="Total" xfId="68"/>
    <cellStyle name="Warning Text" xfId="69"/>
  </cellStyles>
  <dxfs count="4">
    <dxf>
      <font>
        <color indexed="9"/>
      </font>
      <fill>
        <patternFill patternType="solid"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color indexed="9"/>
      </font>
      <fill>
        <patternFill patternType="solid"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alamar-riviera.com/" TargetMode="External" /><Relationship Id="rId2" Type="http://schemas.openxmlformats.org/officeDocument/2006/relationships/hyperlink" Target="mailto:anka.sopta@riviera.hr" TargetMode="External" /><Relationship Id="rId3" Type="http://schemas.openxmlformats.org/officeDocument/2006/relationships/hyperlink" Target="mailto:uprava@rivier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showGridLines="0" view="pageBreakPreview" zoomScaleSheetLayoutView="100" zoomScalePageLayoutView="0" workbookViewId="0" topLeftCell="A13">
      <selection activeCell="A40" sqref="A40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229" t="s">
        <v>230</v>
      </c>
      <c r="B1" s="230"/>
      <c r="C1" s="230"/>
      <c r="D1" s="60"/>
      <c r="E1" s="60"/>
      <c r="F1" s="60"/>
      <c r="G1" s="60"/>
      <c r="H1" s="60"/>
      <c r="I1" s="61"/>
      <c r="J1" s="9"/>
      <c r="K1" s="9"/>
      <c r="L1" s="9"/>
    </row>
    <row r="2" spans="1:12" ht="12.75">
      <c r="A2" s="173" t="s">
        <v>231</v>
      </c>
      <c r="B2" s="174"/>
      <c r="C2" s="174"/>
      <c r="D2" s="175"/>
      <c r="E2" s="85" t="s">
        <v>359</v>
      </c>
      <c r="F2" s="11"/>
      <c r="G2" s="12" t="s">
        <v>232</v>
      </c>
      <c r="H2" s="85" t="s">
        <v>361</v>
      </c>
      <c r="I2" s="62"/>
      <c r="J2" s="9"/>
      <c r="K2" s="9"/>
      <c r="L2" s="9"/>
    </row>
    <row r="3" spans="1:12" ht="12.75">
      <c r="A3" s="63"/>
      <c r="B3" s="13"/>
      <c r="C3" s="13"/>
      <c r="D3" s="13"/>
      <c r="E3" s="14"/>
      <c r="F3" s="14"/>
      <c r="G3" s="13"/>
      <c r="H3" s="13"/>
      <c r="I3" s="64"/>
      <c r="J3" s="9"/>
      <c r="K3" s="9"/>
      <c r="L3" s="9"/>
    </row>
    <row r="4" spans="1:12" ht="15">
      <c r="A4" s="176" t="s">
        <v>295</v>
      </c>
      <c r="B4" s="177"/>
      <c r="C4" s="177"/>
      <c r="D4" s="177"/>
      <c r="E4" s="177"/>
      <c r="F4" s="177"/>
      <c r="G4" s="177"/>
      <c r="H4" s="177"/>
      <c r="I4" s="178"/>
      <c r="J4" s="9"/>
      <c r="K4" s="9"/>
      <c r="L4" s="9"/>
    </row>
    <row r="5" spans="1:12" ht="12.75">
      <c r="A5" s="65"/>
      <c r="B5" s="15"/>
      <c r="C5" s="15"/>
      <c r="D5" s="15"/>
      <c r="E5" s="16"/>
      <c r="F5" s="66"/>
      <c r="G5" s="17"/>
      <c r="H5" s="18"/>
      <c r="I5" s="67"/>
      <c r="J5" s="9"/>
      <c r="K5" s="9"/>
      <c r="L5" s="9"/>
    </row>
    <row r="6" spans="1:12" ht="12.75">
      <c r="A6" s="179" t="s">
        <v>233</v>
      </c>
      <c r="B6" s="180"/>
      <c r="C6" s="181" t="s">
        <v>301</v>
      </c>
      <c r="D6" s="182"/>
      <c r="E6" s="200"/>
      <c r="F6" s="200"/>
      <c r="G6" s="200"/>
      <c r="H6" s="200"/>
      <c r="I6" s="111"/>
      <c r="J6" s="9"/>
      <c r="K6" s="9"/>
      <c r="L6" s="9"/>
    </row>
    <row r="7" spans="1:12" ht="12.75">
      <c r="A7" s="68"/>
      <c r="B7" s="20"/>
      <c r="C7" s="22"/>
      <c r="D7" s="22"/>
      <c r="E7" s="200"/>
      <c r="F7" s="200"/>
      <c r="G7" s="200"/>
      <c r="H7" s="200"/>
      <c r="I7" s="111"/>
      <c r="J7" s="9"/>
      <c r="K7" s="9"/>
      <c r="L7" s="9"/>
    </row>
    <row r="8" spans="1:12" ht="12.75">
      <c r="A8" s="183" t="s">
        <v>234</v>
      </c>
      <c r="B8" s="184"/>
      <c r="C8" s="181" t="s">
        <v>302</v>
      </c>
      <c r="D8" s="182"/>
      <c r="E8" s="200"/>
      <c r="F8" s="200"/>
      <c r="G8" s="200"/>
      <c r="H8" s="200"/>
      <c r="I8" s="112"/>
      <c r="J8" s="9"/>
      <c r="K8" s="9"/>
      <c r="L8" s="9"/>
    </row>
    <row r="9" spans="1:12" ht="12.75">
      <c r="A9" s="69"/>
      <c r="B9" s="39"/>
      <c r="C9" s="89"/>
      <c r="D9" s="22"/>
      <c r="E9" s="22"/>
      <c r="F9" s="22"/>
      <c r="G9" s="22"/>
      <c r="H9" s="22"/>
      <c r="I9" s="112"/>
      <c r="J9" s="9"/>
      <c r="K9" s="9"/>
      <c r="L9" s="9"/>
    </row>
    <row r="10" spans="1:12" ht="12.75">
      <c r="A10" s="190" t="s">
        <v>235</v>
      </c>
      <c r="B10" s="191"/>
      <c r="C10" s="181" t="s">
        <v>303</v>
      </c>
      <c r="D10" s="182"/>
      <c r="E10" s="22"/>
      <c r="F10" s="22"/>
      <c r="G10" s="22"/>
      <c r="H10" s="22"/>
      <c r="I10" s="112"/>
      <c r="J10" s="9"/>
      <c r="K10" s="9"/>
      <c r="L10" s="9"/>
    </row>
    <row r="11" spans="1:12" ht="12.75">
      <c r="A11" s="192"/>
      <c r="B11" s="191"/>
      <c r="C11" s="22"/>
      <c r="D11" s="22"/>
      <c r="E11" s="22"/>
      <c r="F11" s="22"/>
      <c r="G11" s="22"/>
      <c r="H11" s="22"/>
      <c r="I11" s="112"/>
      <c r="J11" s="9"/>
      <c r="K11" s="9"/>
      <c r="L11" s="9"/>
    </row>
    <row r="12" spans="1:12" ht="12.75">
      <c r="A12" s="179" t="s">
        <v>236</v>
      </c>
      <c r="B12" s="180"/>
      <c r="C12" s="187" t="s">
        <v>304</v>
      </c>
      <c r="D12" s="188"/>
      <c r="E12" s="188"/>
      <c r="F12" s="188"/>
      <c r="G12" s="188"/>
      <c r="H12" s="188"/>
      <c r="I12" s="189"/>
      <c r="J12" s="9"/>
      <c r="K12" s="9"/>
      <c r="L12" s="9"/>
    </row>
    <row r="13" spans="1:12" ht="12.75">
      <c r="A13" s="68"/>
      <c r="B13" s="20"/>
      <c r="C13" s="96"/>
      <c r="D13" s="97"/>
      <c r="E13" s="97"/>
      <c r="F13" s="97"/>
      <c r="G13" s="97"/>
      <c r="H13" s="97"/>
      <c r="I13" s="113"/>
      <c r="J13" s="9"/>
      <c r="K13" s="9"/>
      <c r="L13" s="9"/>
    </row>
    <row r="14" spans="1:12" ht="12.75">
      <c r="A14" s="179" t="s">
        <v>237</v>
      </c>
      <c r="B14" s="180"/>
      <c r="C14" s="185">
        <v>52440</v>
      </c>
      <c r="D14" s="186"/>
      <c r="E14" s="97"/>
      <c r="F14" s="187" t="s">
        <v>305</v>
      </c>
      <c r="G14" s="188"/>
      <c r="H14" s="188"/>
      <c r="I14" s="189"/>
      <c r="J14" s="9"/>
      <c r="K14" s="9"/>
      <c r="L14" s="9"/>
    </row>
    <row r="15" spans="1:12" ht="12.75">
      <c r="A15" s="68"/>
      <c r="B15" s="20"/>
      <c r="C15" s="22"/>
      <c r="D15" s="22"/>
      <c r="E15" s="22"/>
      <c r="F15" s="22"/>
      <c r="G15" s="22"/>
      <c r="H15" s="22"/>
      <c r="I15" s="112"/>
      <c r="J15" s="9"/>
      <c r="K15" s="9"/>
      <c r="L15" s="9"/>
    </row>
    <row r="16" spans="1:12" ht="12.75">
      <c r="A16" s="179" t="s">
        <v>238</v>
      </c>
      <c r="B16" s="180"/>
      <c r="C16" s="187" t="s">
        <v>306</v>
      </c>
      <c r="D16" s="188"/>
      <c r="E16" s="188"/>
      <c r="F16" s="188"/>
      <c r="G16" s="188"/>
      <c r="H16" s="188"/>
      <c r="I16" s="189"/>
      <c r="J16" s="9"/>
      <c r="K16" s="9"/>
      <c r="L16" s="9"/>
    </row>
    <row r="17" spans="1:12" ht="12.75">
      <c r="A17" s="68"/>
      <c r="B17" s="20"/>
      <c r="C17" s="97"/>
      <c r="D17" s="97"/>
      <c r="E17" s="97"/>
      <c r="F17" s="97"/>
      <c r="G17" s="97"/>
      <c r="H17" s="97"/>
      <c r="I17" s="113"/>
      <c r="J17" s="9"/>
      <c r="K17" s="9"/>
      <c r="L17" s="9"/>
    </row>
    <row r="18" spans="1:12" ht="12.75">
      <c r="A18" s="179" t="s">
        <v>239</v>
      </c>
      <c r="B18" s="180"/>
      <c r="C18" s="201" t="s">
        <v>307</v>
      </c>
      <c r="D18" s="202"/>
      <c r="E18" s="202"/>
      <c r="F18" s="202"/>
      <c r="G18" s="202"/>
      <c r="H18" s="202"/>
      <c r="I18" s="203"/>
      <c r="J18" s="9"/>
      <c r="K18" s="9"/>
      <c r="L18" s="9"/>
    </row>
    <row r="19" spans="1:12" ht="12.75">
      <c r="A19" s="68"/>
      <c r="B19" s="20"/>
      <c r="C19" s="90"/>
      <c r="D19" s="22"/>
      <c r="E19" s="22"/>
      <c r="F19" s="22"/>
      <c r="G19" s="22"/>
      <c r="H19" s="22"/>
      <c r="I19" s="112"/>
      <c r="J19" s="9"/>
      <c r="K19" s="9"/>
      <c r="L19" s="9"/>
    </row>
    <row r="20" spans="1:12" ht="12.75">
      <c r="A20" s="179" t="s">
        <v>240</v>
      </c>
      <c r="B20" s="180"/>
      <c r="C20" s="204" t="s">
        <v>308</v>
      </c>
      <c r="D20" s="202"/>
      <c r="E20" s="202"/>
      <c r="F20" s="202"/>
      <c r="G20" s="202"/>
      <c r="H20" s="202"/>
      <c r="I20" s="203"/>
      <c r="J20" s="9"/>
      <c r="K20" s="9"/>
      <c r="L20" s="9"/>
    </row>
    <row r="21" spans="1:12" ht="12.75">
      <c r="A21" s="68"/>
      <c r="B21" s="20"/>
      <c r="C21" s="90"/>
      <c r="D21" s="22"/>
      <c r="E21" s="22"/>
      <c r="F21" s="22"/>
      <c r="G21" s="22"/>
      <c r="H21" s="22"/>
      <c r="I21" s="112"/>
      <c r="J21" s="9"/>
      <c r="K21" s="9"/>
      <c r="L21" s="9"/>
    </row>
    <row r="22" spans="1:12" ht="12.75">
      <c r="A22" s="179" t="s">
        <v>241</v>
      </c>
      <c r="B22" s="180"/>
      <c r="C22" s="86">
        <v>348</v>
      </c>
      <c r="D22" s="187" t="s">
        <v>305</v>
      </c>
      <c r="E22" s="206"/>
      <c r="F22" s="207"/>
      <c r="G22" s="208"/>
      <c r="H22" s="209"/>
      <c r="I22" s="114"/>
      <c r="J22" s="9"/>
      <c r="K22" s="9"/>
      <c r="L22" s="9"/>
    </row>
    <row r="23" spans="1:12" ht="12.75">
      <c r="A23" s="68"/>
      <c r="B23" s="20"/>
      <c r="C23" s="22"/>
      <c r="D23" s="22"/>
      <c r="E23" s="22"/>
      <c r="F23" s="22"/>
      <c r="G23" s="22"/>
      <c r="H23" s="22"/>
      <c r="I23" s="112"/>
      <c r="J23" s="9"/>
      <c r="K23" s="9"/>
      <c r="L23" s="9"/>
    </row>
    <row r="24" spans="1:12" ht="12.75">
      <c r="A24" s="179" t="s">
        <v>242</v>
      </c>
      <c r="B24" s="180"/>
      <c r="C24" s="86">
        <v>18</v>
      </c>
      <c r="D24" s="187" t="s">
        <v>309</v>
      </c>
      <c r="E24" s="206"/>
      <c r="F24" s="206"/>
      <c r="G24" s="207"/>
      <c r="H24" s="115" t="s">
        <v>243</v>
      </c>
      <c r="I24" s="148">
        <v>5856</v>
      </c>
      <c r="J24" s="9"/>
      <c r="K24" s="9"/>
      <c r="L24" s="9"/>
    </row>
    <row r="25" spans="1:12" ht="12.75">
      <c r="A25" s="68"/>
      <c r="B25" s="20"/>
      <c r="C25" s="22"/>
      <c r="D25" s="22"/>
      <c r="E25" s="22"/>
      <c r="F25" s="22"/>
      <c r="G25" s="110"/>
      <c r="H25" s="110" t="s">
        <v>310</v>
      </c>
      <c r="I25" s="116"/>
      <c r="J25" s="9"/>
      <c r="K25" s="9"/>
      <c r="L25" s="9"/>
    </row>
    <row r="26" spans="1:12" ht="12.75">
      <c r="A26" s="179" t="s">
        <v>244</v>
      </c>
      <c r="B26" s="180"/>
      <c r="C26" s="87" t="s">
        <v>311</v>
      </c>
      <c r="D26" s="23"/>
      <c r="E26" s="117"/>
      <c r="F26" s="22"/>
      <c r="G26" s="210" t="s">
        <v>245</v>
      </c>
      <c r="H26" s="211"/>
      <c r="I26" s="88" t="s">
        <v>312</v>
      </c>
      <c r="J26" s="9"/>
      <c r="K26" s="9"/>
      <c r="L26" s="9"/>
    </row>
    <row r="27" spans="1:12" ht="12.75">
      <c r="A27" s="68"/>
      <c r="B27" s="20"/>
      <c r="C27" s="15"/>
      <c r="D27" s="22"/>
      <c r="E27" s="22"/>
      <c r="F27" s="22"/>
      <c r="G27" s="22"/>
      <c r="H27" s="15"/>
      <c r="I27" s="70"/>
      <c r="J27" s="9"/>
      <c r="K27" s="9"/>
      <c r="L27" s="9"/>
    </row>
    <row r="28" spans="1:12" ht="12.75">
      <c r="A28" s="212" t="s">
        <v>246</v>
      </c>
      <c r="B28" s="213"/>
      <c r="C28" s="214"/>
      <c r="D28" s="214"/>
      <c r="E28" s="213" t="s">
        <v>247</v>
      </c>
      <c r="F28" s="215"/>
      <c r="G28" s="215"/>
      <c r="H28" s="214" t="s">
        <v>248</v>
      </c>
      <c r="I28" s="216"/>
      <c r="J28" s="9"/>
      <c r="K28" s="9"/>
      <c r="L28" s="9"/>
    </row>
    <row r="29" spans="1:12" ht="12.75">
      <c r="A29" s="93"/>
      <c r="B29" s="94"/>
      <c r="C29" s="95"/>
      <c r="D29" s="95"/>
      <c r="E29" s="94"/>
      <c r="F29" s="108"/>
      <c r="G29" s="108"/>
      <c r="H29" s="95"/>
      <c r="I29" s="109"/>
      <c r="J29" s="9"/>
      <c r="K29" s="9"/>
      <c r="L29" s="9"/>
    </row>
    <row r="30" spans="1:12" s="101" customFormat="1" ht="12.75">
      <c r="A30" s="170" t="s">
        <v>352</v>
      </c>
      <c r="B30" s="171"/>
      <c r="C30" s="171"/>
      <c r="D30" s="172"/>
      <c r="E30" s="170" t="s">
        <v>353</v>
      </c>
      <c r="F30" s="171"/>
      <c r="G30" s="171"/>
      <c r="H30" s="181" t="s">
        <v>354</v>
      </c>
      <c r="I30" s="182"/>
      <c r="J30" s="100"/>
      <c r="K30" s="100"/>
      <c r="L30" s="100"/>
    </row>
    <row r="31" spans="1:12" s="101" customFormat="1" ht="12.75">
      <c r="A31" s="170" t="s">
        <v>313</v>
      </c>
      <c r="B31" s="171"/>
      <c r="C31" s="171"/>
      <c r="D31" s="172"/>
      <c r="E31" s="170" t="s">
        <v>314</v>
      </c>
      <c r="F31" s="171"/>
      <c r="G31" s="171"/>
      <c r="H31" s="181" t="s">
        <v>315</v>
      </c>
      <c r="I31" s="182"/>
      <c r="J31" s="100"/>
      <c r="K31" s="100"/>
      <c r="L31" s="100"/>
    </row>
    <row r="32" spans="1:12" s="101" customFormat="1" ht="12.75">
      <c r="A32" s="193" t="s">
        <v>316</v>
      </c>
      <c r="B32" s="198"/>
      <c r="C32" s="198"/>
      <c r="D32" s="199"/>
      <c r="E32" s="193" t="s">
        <v>317</v>
      </c>
      <c r="F32" s="198"/>
      <c r="G32" s="199"/>
      <c r="H32" s="196" t="s">
        <v>318</v>
      </c>
      <c r="I32" s="197"/>
      <c r="J32" s="100"/>
      <c r="K32" s="100"/>
      <c r="L32" s="100"/>
    </row>
    <row r="33" spans="1:12" ht="12.75">
      <c r="A33" s="170" t="s">
        <v>331</v>
      </c>
      <c r="B33" s="171"/>
      <c r="C33" s="171"/>
      <c r="D33" s="172"/>
      <c r="E33" s="170" t="s">
        <v>317</v>
      </c>
      <c r="F33" s="171"/>
      <c r="G33" s="171"/>
      <c r="H33" s="181" t="s">
        <v>319</v>
      </c>
      <c r="I33" s="182"/>
      <c r="J33" s="9"/>
      <c r="K33" s="9"/>
      <c r="L33" s="9"/>
    </row>
    <row r="34" spans="1:12" ht="12.75">
      <c r="A34" s="170" t="s">
        <v>330</v>
      </c>
      <c r="B34" s="171"/>
      <c r="C34" s="171"/>
      <c r="D34" s="172"/>
      <c r="E34" s="170" t="s">
        <v>317</v>
      </c>
      <c r="F34" s="171"/>
      <c r="G34" s="171"/>
      <c r="H34" s="181" t="s">
        <v>320</v>
      </c>
      <c r="I34" s="182"/>
      <c r="J34" s="9"/>
      <c r="K34" s="9"/>
      <c r="L34" s="9"/>
    </row>
    <row r="35" spans="1:12" ht="12.75">
      <c r="A35" s="170" t="s">
        <v>321</v>
      </c>
      <c r="B35" s="171"/>
      <c r="C35" s="171"/>
      <c r="D35" s="172"/>
      <c r="E35" s="170" t="s">
        <v>317</v>
      </c>
      <c r="F35" s="171"/>
      <c r="G35" s="171"/>
      <c r="H35" s="181" t="s">
        <v>322</v>
      </c>
      <c r="I35" s="182"/>
      <c r="J35" s="9"/>
      <c r="K35" s="9"/>
      <c r="L35" s="9"/>
    </row>
    <row r="36" spans="1:12" ht="12.75">
      <c r="A36" s="193" t="s">
        <v>323</v>
      </c>
      <c r="B36" s="225"/>
      <c r="C36" s="194"/>
      <c r="D36" s="195"/>
      <c r="E36" s="193" t="s">
        <v>317</v>
      </c>
      <c r="F36" s="194"/>
      <c r="G36" s="195"/>
      <c r="H36" s="196" t="s">
        <v>324</v>
      </c>
      <c r="I36" s="197"/>
      <c r="J36" s="9"/>
      <c r="K36" s="9"/>
      <c r="L36" s="9"/>
    </row>
    <row r="37" spans="1:12" ht="12.75">
      <c r="A37" s="193" t="s">
        <v>356</v>
      </c>
      <c r="B37" s="198"/>
      <c r="C37" s="198"/>
      <c r="D37" s="199"/>
      <c r="E37" s="193" t="s">
        <v>357</v>
      </c>
      <c r="F37" s="198"/>
      <c r="G37" s="199"/>
      <c r="H37" s="205" t="s">
        <v>358</v>
      </c>
      <c r="I37" s="182"/>
      <c r="J37" s="9"/>
      <c r="K37" s="9"/>
      <c r="L37" s="9"/>
    </row>
    <row r="38" spans="1:12" ht="12.75">
      <c r="A38" s="193" t="s">
        <v>376</v>
      </c>
      <c r="B38" s="198"/>
      <c r="C38" s="198"/>
      <c r="D38" s="199"/>
      <c r="E38" s="193" t="s">
        <v>377</v>
      </c>
      <c r="F38" s="198"/>
      <c r="G38" s="199"/>
      <c r="H38" s="243" t="s">
        <v>378</v>
      </c>
      <c r="I38" s="197"/>
      <c r="J38" s="9"/>
      <c r="K38" s="9"/>
      <c r="L38" s="9"/>
    </row>
    <row r="39" spans="1:12" ht="12.75">
      <c r="A39" s="193" t="s">
        <v>386</v>
      </c>
      <c r="B39" s="198"/>
      <c r="C39" s="198"/>
      <c r="D39" s="199"/>
      <c r="E39" s="193" t="s">
        <v>379</v>
      </c>
      <c r="F39" s="198"/>
      <c r="G39" s="199"/>
      <c r="H39" s="243" t="s">
        <v>383</v>
      </c>
      <c r="I39" s="197"/>
      <c r="J39" s="9"/>
      <c r="K39" s="9"/>
      <c r="L39" s="9"/>
    </row>
    <row r="40" spans="1:12" ht="12.75">
      <c r="A40" s="91"/>
      <c r="B40" s="92"/>
      <c r="C40" s="92"/>
      <c r="D40" s="92"/>
      <c r="E40" s="21"/>
      <c r="F40" s="92"/>
      <c r="G40" s="92"/>
      <c r="H40" s="131"/>
      <c r="I40" s="130"/>
      <c r="J40" s="9"/>
      <c r="K40" s="9"/>
      <c r="L40" s="9"/>
    </row>
    <row r="41" spans="1:12" ht="12.75">
      <c r="A41" s="190" t="s">
        <v>249</v>
      </c>
      <c r="B41" s="220"/>
      <c r="C41" s="181"/>
      <c r="D41" s="182"/>
      <c r="E41" s="24"/>
      <c r="F41" s="187"/>
      <c r="G41" s="221"/>
      <c r="H41" s="221"/>
      <c r="I41" s="222"/>
      <c r="J41" s="9"/>
      <c r="K41" s="9"/>
      <c r="L41" s="9"/>
    </row>
    <row r="42" spans="1:12" ht="12.75">
      <c r="A42" s="71"/>
      <c r="B42" s="25"/>
      <c r="C42" s="235"/>
      <c r="D42" s="236"/>
      <c r="E42" s="15"/>
      <c r="F42" s="235"/>
      <c r="G42" s="237"/>
      <c r="H42" s="27"/>
      <c r="I42" s="72"/>
      <c r="J42" s="9"/>
      <c r="K42" s="9"/>
      <c r="L42" s="9"/>
    </row>
    <row r="43" spans="1:12" ht="12.75">
      <c r="A43" s="190" t="s">
        <v>250</v>
      </c>
      <c r="B43" s="220"/>
      <c r="C43" s="187" t="s">
        <v>325</v>
      </c>
      <c r="D43" s="223"/>
      <c r="E43" s="223"/>
      <c r="F43" s="223"/>
      <c r="G43" s="223"/>
      <c r="H43" s="223"/>
      <c r="I43" s="224"/>
      <c r="J43" s="9"/>
      <c r="K43" s="9"/>
      <c r="L43" s="9"/>
    </row>
    <row r="44" spans="1:12" ht="12.75">
      <c r="A44" s="68"/>
      <c r="B44" s="20"/>
      <c r="C44" s="90" t="s">
        <v>251</v>
      </c>
      <c r="D44" s="22"/>
      <c r="E44" s="22"/>
      <c r="F44" s="22"/>
      <c r="G44" s="22"/>
      <c r="H44" s="22"/>
      <c r="I44" s="112"/>
      <c r="J44" s="9"/>
      <c r="K44" s="9"/>
      <c r="L44" s="9"/>
    </row>
    <row r="45" spans="1:12" ht="12.75">
      <c r="A45" s="190" t="s">
        <v>252</v>
      </c>
      <c r="B45" s="220"/>
      <c r="C45" s="232" t="s">
        <v>326</v>
      </c>
      <c r="D45" s="233"/>
      <c r="E45" s="234"/>
      <c r="F45" s="22"/>
      <c r="G45" s="115" t="s">
        <v>253</v>
      </c>
      <c r="H45" s="232" t="s">
        <v>327</v>
      </c>
      <c r="I45" s="234"/>
      <c r="J45" s="9"/>
      <c r="K45" s="9"/>
      <c r="L45" s="9"/>
    </row>
    <row r="46" spans="1:12" ht="12.75">
      <c r="A46" s="68"/>
      <c r="B46" s="20"/>
      <c r="C46" s="90"/>
      <c r="D46" s="22"/>
      <c r="E46" s="22"/>
      <c r="F46" s="22"/>
      <c r="G46" s="22"/>
      <c r="H46" s="22"/>
      <c r="I46" s="112"/>
      <c r="J46" s="9"/>
      <c r="K46" s="9"/>
      <c r="L46" s="9"/>
    </row>
    <row r="47" spans="1:12" ht="12.75">
      <c r="A47" s="190" t="s">
        <v>239</v>
      </c>
      <c r="B47" s="220"/>
      <c r="C47" s="240" t="s">
        <v>328</v>
      </c>
      <c r="D47" s="233"/>
      <c r="E47" s="233"/>
      <c r="F47" s="233"/>
      <c r="G47" s="233"/>
      <c r="H47" s="233"/>
      <c r="I47" s="234"/>
      <c r="J47" s="9"/>
      <c r="K47" s="9"/>
      <c r="L47" s="9"/>
    </row>
    <row r="48" spans="1:12" ht="12.75">
      <c r="A48" s="68"/>
      <c r="B48" s="20"/>
      <c r="C48" s="22"/>
      <c r="D48" s="22"/>
      <c r="E48" s="22"/>
      <c r="F48" s="22"/>
      <c r="G48" s="22"/>
      <c r="H48" s="22"/>
      <c r="I48" s="112"/>
      <c r="J48" s="9"/>
      <c r="K48" s="9"/>
      <c r="L48" s="9"/>
    </row>
    <row r="49" spans="1:12" ht="12.75">
      <c r="A49" s="179" t="s">
        <v>254</v>
      </c>
      <c r="B49" s="180"/>
      <c r="C49" s="232" t="s">
        <v>345</v>
      </c>
      <c r="D49" s="233"/>
      <c r="E49" s="233"/>
      <c r="F49" s="233"/>
      <c r="G49" s="233"/>
      <c r="H49" s="233"/>
      <c r="I49" s="189"/>
      <c r="J49" s="9"/>
      <c r="K49" s="9"/>
      <c r="L49" s="9"/>
    </row>
    <row r="50" spans="1:12" ht="12.75">
      <c r="A50" s="73"/>
      <c r="B50" s="19"/>
      <c r="C50" s="231" t="s">
        <v>255</v>
      </c>
      <c r="D50" s="231"/>
      <c r="E50" s="231"/>
      <c r="F50" s="231"/>
      <c r="G50" s="231"/>
      <c r="H50" s="231"/>
      <c r="I50" s="74"/>
      <c r="J50" s="9"/>
      <c r="K50" s="9"/>
      <c r="L50" s="9"/>
    </row>
    <row r="51" spans="1:12" ht="12.75">
      <c r="A51" s="73"/>
      <c r="B51" s="19"/>
      <c r="C51" s="28"/>
      <c r="D51" s="28"/>
      <c r="E51" s="28"/>
      <c r="F51" s="28"/>
      <c r="G51" s="28"/>
      <c r="H51" s="28"/>
      <c r="I51" s="74"/>
      <c r="J51" s="9"/>
      <c r="K51" s="9"/>
      <c r="L51" s="9"/>
    </row>
    <row r="52" spans="1:12" ht="12.75">
      <c r="A52" s="73"/>
      <c r="B52" s="241" t="s">
        <v>256</v>
      </c>
      <c r="C52" s="242"/>
      <c r="D52" s="242"/>
      <c r="E52" s="242"/>
      <c r="F52" s="38"/>
      <c r="G52" s="38"/>
      <c r="H52" s="38"/>
      <c r="I52" s="75"/>
      <c r="J52" s="9"/>
      <c r="K52" s="9"/>
      <c r="L52" s="9"/>
    </row>
    <row r="53" spans="1:12" ht="12.75">
      <c r="A53" s="73"/>
      <c r="B53" s="226" t="s">
        <v>332</v>
      </c>
      <c r="C53" s="227"/>
      <c r="D53" s="227"/>
      <c r="E53" s="227"/>
      <c r="F53" s="227"/>
      <c r="G53" s="227"/>
      <c r="H53" s="227"/>
      <c r="I53" s="228"/>
      <c r="J53" s="9"/>
      <c r="K53" s="9"/>
      <c r="L53" s="9"/>
    </row>
    <row r="54" spans="1:12" ht="12.75">
      <c r="A54" s="73"/>
      <c r="B54" s="226" t="s">
        <v>287</v>
      </c>
      <c r="C54" s="227"/>
      <c r="D54" s="227"/>
      <c r="E54" s="227"/>
      <c r="F54" s="227"/>
      <c r="G54" s="227"/>
      <c r="H54" s="227"/>
      <c r="I54" s="75"/>
      <c r="J54" s="9"/>
      <c r="K54" s="9"/>
      <c r="L54" s="9"/>
    </row>
    <row r="55" spans="1:12" ht="12.75">
      <c r="A55" s="73"/>
      <c r="B55" s="226" t="s">
        <v>288</v>
      </c>
      <c r="C55" s="227"/>
      <c r="D55" s="227"/>
      <c r="E55" s="227"/>
      <c r="F55" s="227"/>
      <c r="G55" s="227"/>
      <c r="H55" s="227"/>
      <c r="I55" s="228"/>
      <c r="J55" s="9"/>
      <c r="K55" s="9"/>
      <c r="L55" s="9"/>
    </row>
    <row r="56" spans="1:12" ht="12.75">
      <c r="A56" s="73"/>
      <c r="B56" s="226" t="s">
        <v>289</v>
      </c>
      <c r="C56" s="227"/>
      <c r="D56" s="227"/>
      <c r="E56" s="227"/>
      <c r="F56" s="227"/>
      <c r="G56" s="227"/>
      <c r="H56" s="227"/>
      <c r="I56" s="228"/>
      <c r="J56" s="9"/>
      <c r="K56" s="9"/>
      <c r="L56" s="9"/>
    </row>
    <row r="57" spans="1:12" ht="12.75">
      <c r="A57" s="73"/>
      <c r="B57" s="76"/>
      <c r="C57" s="77"/>
      <c r="D57" s="77"/>
      <c r="E57" s="77"/>
      <c r="F57" s="77"/>
      <c r="G57" s="77"/>
      <c r="H57" s="77"/>
      <c r="I57" s="78"/>
      <c r="J57" s="9"/>
      <c r="K57" s="9"/>
      <c r="L57" s="9"/>
    </row>
    <row r="58" spans="1:12" ht="13.5" thickBot="1">
      <c r="A58" s="79" t="s">
        <v>257</v>
      </c>
      <c r="B58" s="15"/>
      <c r="C58" s="15"/>
      <c r="D58" s="15"/>
      <c r="E58" s="15"/>
      <c r="F58" s="15"/>
      <c r="G58" s="29"/>
      <c r="H58" s="30"/>
      <c r="I58" s="80"/>
      <c r="J58" s="9"/>
      <c r="K58" s="9"/>
      <c r="L58" s="9"/>
    </row>
    <row r="59" spans="1:12" ht="12.75">
      <c r="A59" s="65"/>
      <c r="B59" s="15"/>
      <c r="C59" s="15"/>
      <c r="D59" s="15"/>
      <c r="E59" s="19" t="s">
        <v>258</v>
      </c>
      <c r="F59" s="26"/>
      <c r="G59" s="217" t="s">
        <v>259</v>
      </c>
      <c r="H59" s="218"/>
      <c r="I59" s="219"/>
      <c r="J59" s="9"/>
      <c r="K59" s="9"/>
      <c r="L59" s="9"/>
    </row>
    <row r="60" spans="1:12" ht="12.75">
      <c r="A60" s="81"/>
      <c r="B60" s="82"/>
      <c r="C60" s="83"/>
      <c r="D60" s="83"/>
      <c r="E60" s="83"/>
      <c r="F60" s="83"/>
      <c r="G60" s="238"/>
      <c r="H60" s="239"/>
      <c r="I60" s="84"/>
      <c r="J60" s="9"/>
      <c r="K60" s="9"/>
      <c r="L60" s="9"/>
    </row>
    <row r="61" spans="10:12" ht="12.75">
      <c r="J61" s="9"/>
      <c r="K61" s="9"/>
      <c r="L61" s="9"/>
    </row>
    <row r="62" spans="10:12" ht="12.75">
      <c r="J62" s="9"/>
      <c r="K62" s="9"/>
      <c r="L62" s="9"/>
    </row>
    <row r="63" spans="10:12" ht="12.75">
      <c r="J63" s="9"/>
      <c r="K63" s="9"/>
      <c r="L63" s="9"/>
    </row>
  </sheetData>
  <sheetProtection/>
  <protectedRanges>
    <protectedRange sqref="E2 H2" name="Range1"/>
    <protectedRange sqref="C6:D6 C8:D8 C10:D10 C12:I12 C14:D14 F14:I14 C16:I16 C18:I18" name="Range1_1"/>
    <protectedRange sqref="C20:I20" name="Range1_2"/>
    <protectedRange sqref="C22" name="Range1_3"/>
    <protectedRange sqref="D22:F22" name="Range1_4"/>
    <protectedRange sqref="C24" name="Range1_5"/>
    <protectedRange sqref="D24:G24" name="Range1_6"/>
    <protectedRange sqref="C26" name="Range1_8"/>
    <protectedRange sqref="I24" name="Range1_9"/>
    <protectedRange sqref="I26" name="Range1_10"/>
    <protectedRange sqref="E33:G33 A32:I32 A34:G34 E35:G37 E40:G40" name="Range1_12"/>
    <protectedRange sqref="E38:G38" name="Range1_30"/>
    <protectedRange sqref="E39:G39" name="Range1_30_2"/>
  </protectedRanges>
  <mergeCells count="83">
    <mergeCell ref="A38:D38"/>
    <mergeCell ref="E38:G38"/>
    <mergeCell ref="H38:I38"/>
    <mergeCell ref="A39:D39"/>
    <mergeCell ref="E39:G39"/>
    <mergeCell ref="H39:I39"/>
    <mergeCell ref="E30:G30"/>
    <mergeCell ref="H30:I30"/>
    <mergeCell ref="G60:H60"/>
    <mergeCell ref="A47:B47"/>
    <mergeCell ref="C47:I47"/>
    <mergeCell ref="A49:B49"/>
    <mergeCell ref="C49:I49"/>
    <mergeCell ref="B52:E52"/>
    <mergeCell ref="B53:I53"/>
    <mergeCell ref="B54:H54"/>
    <mergeCell ref="B55:I55"/>
    <mergeCell ref="B56:I56"/>
    <mergeCell ref="A1:C1"/>
    <mergeCell ref="C50:H50"/>
    <mergeCell ref="E34:G34"/>
    <mergeCell ref="A45:B45"/>
    <mergeCell ref="C45:E45"/>
    <mergeCell ref="H45:I45"/>
    <mergeCell ref="C42:D42"/>
    <mergeCell ref="F42:G42"/>
    <mergeCell ref="A35:D35"/>
    <mergeCell ref="E35:G35"/>
    <mergeCell ref="G59:I59"/>
    <mergeCell ref="A43:B43"/>
    <mergeCell ref="A41:B41"/>
    <mergeCell ref="C41:D41"/>
    <mergeCell ref="F41:I41"/>
    <mergeCell ref="C43:I43"/>
    <mergeCell ref="A36:D36"/>
    <mergeCell ref="A37:D37"/>
    <mergeCell ref="E33:G33"/>
    <mergeCell ref="H33:I33"/>
    <mergeCell ref="A28:D28"/>
    <mergeCell ref="E28:G28"/>
    <mergeCell ref="H28:I28"/>
    <mergeCell ref="H35:I35"/>
    <mergeCell ref="A31:D31"/>
    <mergeCell ref="E31:G31"/>
    <mergeCell ref="H31:I31"/>
    <mergeCell ref="H32:I32"/>
    <mergeCell ref="E37:G37"/>
    <mergeCell ref="H37:I37"/>
    <mergeCell ref="A30:D30"/>
    <mergeCell ref="A22:B22"/>
    <mergeCell ref="D22:F22"/>
    <mergeCell ref="G22:H22"/>
    <mergeCell ref="A24:B24"/>
    <mergeCell ref="D24:G24"/>
    <mergeCell ref="A26:B26"/>
    <mergeCell ref="G26:H26"/>
    <mergeCell ref="C10:D10"/>
    <mergeCell ref="A16:B16"/>
    <mergeCell ref="C16:I16"/>
    <mergeCell ref="A18:B18"/>
    <mergeCell ref="C18:I18"/>
    <mergeCell ref="A20:B20"/>
    <mergeCell ref="C20:I20"/>
    <mergeCell ref="E36:G36"/>
    <mergeCell ref="H36:I36"/>
    <mergeCell ref="H34:I34"/>
    <mergeCell ref="A32:D32"/>
    <mergeCell ref="E32:G32"/>
    <mergeCell ref="C8:D8"/>
    <mergeCell ref="E6:H8"/>
    <mergeCell ref="A12:B12"/>
    <mergeCell ref="C12:I12"/>
    <mergeCell ref="A14:B14"/>
    <mergeCell ref="A34:D34"/>
    <mergeCell ref="A33:D33"/>
    <mergeCell ref="A2:D2"/>
    <mergeCell ref="A4:I4"/>
    <mergeCell ref="A6:B6"/>
    <mergeCell ref="C6:D6"/>
    <mergeCell ref="A8:B8"/>
    <mergeCell ref="C14:D14"/>
    <mergeCell ref="F14:I14"/>
    <mergeCell ref="A10:B11"/>
  </mergeCells>
  <conditionalFormatting sqref="H2">
    <cfRule type="cellIs" priority="2" dxfId="0" operator="lessThan" stopIfTrue="1">
      <formula>#REF!</formula>
    </cfRule>
  </conditionalFormatting>
  <hyperlinks>
    <hyperlink ref="C20" r:id="rId1" display="www.valamar-riviera.com"/>
    <hyperlink ref="C47" r:id="rId2" display="anka.sopta@riviera.hr"/>
    <hyperlink ref="C18" r:id="rId3" display="uprava@riviera.hr"/>
  </hyperlinks>
  <printOptions/>
  <pageMargins left="0.75" right="0.75" top="1" bottom="1" header="0.5" footer="0.5"/>
  <pageSetup fitToHeight="1" fitToWidth="1" horizontalDpi="600" verticalDpi="600" orientation="portrait" paperSize="9" scale="81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7"/>
  <sheetViews>
    <sheetView view="pageBreakPreview" zoomScaleSheetLayoutView="100" zoomScalePageLayoutView="0" workbookViewId="0" topLeftCell="A85">
      <selection activeCell="K124" sqref="K124"/>
    </sheetView>
  </sheetViews>
  <sheetFormatPr defaultColWidth="9.140625" defaultRowHeight="12.75"/>
  <cols>
    <col min="1" max="9" width="9.140625" style="40" customWidth="1"/>
    <col min="10" max="10" width="12.28125" style="40" bestFit="1" customWidth="1"/>
    <col min="11" max="11" width="12.57421875" style="119" bestFit="1" customWidth="1"/>
    <col min="12" max="12" width="14.57421875" style="105" customWidth="1"/>
    <col min="13" max="16384" width="9.140625" style="40" customWidth="1"/>
  </cols>
  <sheetData>
    <row r="1" spans="1:11" ht="12.75" customHeight="1">
      <c r="A1" s="281" t="s">
        <v>143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</row>
    <row r="2" spans="1:11" ht="12.75" customHeight="1">
      <c r="A2" s="282" t="s">
        <v>362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</row>
    <row r="3" spans="1:11" ht="12.75" customHeight="1">
      <c r="A3" s="283" t="s">
        <v>329</v>
      </c>
      <c r="B3" s="284"/>
      <c r="C3" s="284"/>
      <c r="D3" s="284"/>
      <c r="E3" s="284"/>
      <c r="F3" s="284"/>
      <c r="G3" s="284"/>
      <c r="H3" s="284"/>
      <c r="I3" s="284"/>
      <c r="J3" s="284"/>
      <c r="K3" s="285"/>
    </row>
    <row r="4" spans="1:11" ht="24">
      <c r="A4" s="286" t="s">
        <v>50</v>
      </c>
      <c r="B4" s="287"/>
      <c r="C4" s="287"/>
      <c r="D4" s="287"/>
      <c r="E4" s="287"/>
      <c r="F4" s="287"/>
      <c r="G4" s="287"/>
      <c r="H4" s="288"/>
      <c r="I4" s="42" t="s">
        <v>384</v>
      </c>
      <c r="J4" s="161" t="s">
        <v>296</v>
      </c>
      <c r="K4" s="42" t="s">
        <v>297</v>
      </c>
    </row>
    <row r="5" spans="1:11" ht="12.75">
      <c r="A5" s="277">
        <v>1</v>
      </c>
      <c r="B5" s="277"/>
      <c r="C5" s="277"/>
      <c r="D5" s="277"/>
      <c r="E5" s="277"/>
      <c r="F5" s="277"/>
      <c r="G5" s="277"/>
      <c r="H5" s="277"/>
      <c r="I5" s="169">
        <v>2</v>
      </c>
      <c r="J5" s="149">
        <v>3</v>
      </c>
      <c r="K5" s="149">
        <v>4</v>
      </c>
    </row>
    <row r="6" spans="1:11" ht="12.75">
      <c r="A6" s="278"/>
      <c r="B6" s="279"/>
      <c r="C6" s="279"/>
      <c r="D6" s="279"/>
      <c r="E6" s="279"/>
      <c r="F6" s="279"/>
      <c r="G6" s="279"/>
      <c r="H6" s="279"/>
      <c r="I6" s="279"/>
      <c r="J6" s="279"/>
      <c r="K6" s="280"/>
    </row>
    <row r="7" spans="1:11" ht="12.75">
      <c r="A7" s="253" t="s">
        <v>51</v>
      </c>
      <c r="B7" s="254"/>
      <c r="C7" s="254"/>
      <c r="D7" s="254"/>
      <c r="E7" s="254"/>
      <c r="F7" s="254"/>
      <c r="G7" s="254"/>
      <c r="H7" s="271"/>
      <c r="I7" s="3">
        <v>1</v>
      </c>
      <c r="J7" s="150"/>
      <c r="K7" s="150"/>
    </row>
    <row r="8" spans="1:11" ht="12.75">
      <c r="A8" s="260" t="s">
        <v>12</v>
      </c>
      <c r="B8" s="261"/>
      <c r="C8" s="261"/>
      <c r="D8" s="261"/>
      <c r="E8" s="261"/>
      <c r="F8" s="261"/>
      <c r="G8" s="261"/>
      <c r="H8" s="262"/>
      <c r="I8" s="1">
        <v>2</v>
      </c>
      <c r="J8" s="151">
        <f>J9+J16+J26+J35+J39</f>
        <v>4632400572</v>
      </c>
      <c r="K8" s="151">
        <f>K9+K16+K26+K35+K39</f>
        <v>5253434514.22722</v>
      </c>
    </row>
    <row r="9" spans="1:11" ht="12.75">
      <c r="A9" s="257" t="s">
        <v>191</v>
      </c>
      <c r="B9" s="258"/>
      <c r="C9" s="258"/>
      <c r="D9" s="258"/>
      <c r="E9" s="258"/>
      <c r="F9" s="258"/>
      <c r="G9" s="258"/>
      <c r="H9" s="259"/>
      <c r="I9" s="1">
        <v>3</v>
      </c>
      <c r="J9" s="151">
        <f>SUM(J10:J15)</f>
        <v>45224706</v>
      </c>
      <c r="K9" s="151">
        <f>SUM(K10:K15)</f>
        <v>52949678.75</v>
      </c>
    </row>
    <row r="10" spans="1:11" ht="12.75">
      <c r="A10" s="257" t="s">
        <v>102</v>
      </c>
      <c r="B10" s="258"/>
      <c r="C10" s="258"/>
      <c r="D10" s="258"/>
      <c r="E10" s="258"/>
      <c r="F10" s="258"/>
      <c r="G10" s="258"/>
      <c r="H10" s="259"/>
      <c r="I10" s="1">
        <v>4</v>
      </c>
      <c r="J10" s="157"/>
      <c r="K10" s="152"/>
    </row>
    <row r="11" spans="1:11" ht="12.75">
      <c r="A11" s="257" t="s">
        <v>13</v>
      </c>
      <c r="B11" s="258"/>
      <c r="C11" s="258"/>
      <c r="D11" s="258"/>
      <c r="E11" s="258"/>
      <c r="F11" s="258"/>
      <c r="G11" s="258"/>
      <c r="H11" s="259"/>
      <c r="I11" s="1">
        <v>5</v>
      </c>
      <c r="J11" s="152">
        <v>37949592</v>
      </c>
      <c r="K11" s="153">
        <v>37016223.69</v>
      </c>
    </row>
    <row r="12" spans="1:11" ht="12.75">
      <c r="A12" s="257" t="s">
        <v>103</v>
      </c>
      <c r="B12" s="258"/>
      <c r="C12" s="258"/>
      <c r="D12" s="258"/>
      <c r="E12" s="258"/>
      <c r="F12" s="258"/>
      <c r="G12" s="258"/>
      <c r="H12" s="259"/>
      <c r="I12" s="1">
        <v>6</v>
      </c>
      <c r="J12" s="152">
        <v>6567609</v>
      </c>
      <c r="K12" s="153">
        <v>6567609</v>
      </c>
    </row>
    <row r="13" spans="1:11" ht="12.75">
      <c r="A13" s="257" t="s">
        <v>194</v>
      </c>
      <c r="B13" s="258"/>
      <c r="C13" s="258"/>
      <c r="D13" s="258"/>
      <c r="E13" s="258"/>
      <c r="F13" s="258"/>
      <c r="G13" s="258"/>
      <c r="H13" s="259"/>
      <c r="I13" s="1">
        <v>7</v>
      </c>
      <c r="J13" s="152"/>
      <c r="K13" s="153"/>
    </row>
    <row r="14" spans="1:11" ht="12.75">
      <c r="A14" s="257" t="s">
        <v>195</v>
      </c>
      <c r="B14" s="258"/>
      <c r="C14" s="258"/>
      <c r="D14" s="258"/>
      <c r="E14" s="258"/>
      <c r="F14" s="258"/>
      <c r="G14" s="258"/>
      <c r="H14" s="259"/>
      <c r="I14" s="1">
        <v>8</v>
      </c>
      <c r="J14" s="152">
        <v>707505</v>
      </c>
      <c r="K14" s="153">
        <v>9365846.06</v>
      </c>
    </row>
    <row r="15" spans="1:11" ht="12.75">
      <c r="A15" s="257" t="s">
        <v>196</v>
      </c>
      <c r="B15" s="258"/>
      <c r="C15" s="258"/>
      <c r="D15" s="258"/>
      <c r="E15" s="258"/>
      <c r="F15" s="258"/>
      <c r="G15" s="258"/>
      <c r="H15" s="259"/>
      <c r="I15" s="1">
        <v>9</v>
      </c>
      <c r="J15" s="157"/>
      <c r="K15" s="152"/>
    </row>
    <row r="16" spans="1:11" ht="12.75">
      <c r="A16" s="257" t="s">
        <v>192</v>
      </c>
      <c r="B16" s="258"/>
      <c r="C16" s="258"/>
      <c r="D16" s="258"/>
      <c r="E16" s="258"/>
      <c r="F16" s="258"/>
      <c r="G16" s="258"/>
      <c r="H16" s="259"/>
      <c r="I16" s="1">
        <v>10</v>
      </c>
      <c r="J16" s="151">
        <f>SUM(J17:J25)</f>
        <v>4440260536</v>
      </c>
      <c r="K16" s="151">
        <f>SUM(K17:K25)</f>
        <v>5042004580.364688</v>
      </c>
    </row>
    <row r="17" spans="1:11" ht="12.75">
      <c r="A17" s="257" t="s">
        <v>197</v>
      </c>
      <c r="B17" s="258"/>
      <c r="C17" s="258"/>
      <c r="D17" s="258"/>
      <c r="E17" s="258"/>
      <c r="F17" s="258"/>
      <c r="G17" s="258"/>
      <c r="H17" s="259"/>
      <c r="I17" s="1">
        <v>11</v>
      </c>
      <c r="J17" s="154">
        <v>874708080</v>
      </c>
      <c r="K17" s="153">
        <v>969578447.7146875</v>
      </c>
    </row>
    <row r="18" spans="1:11" ht="12.75">
      <c r="A18" s="257" t="s">
        <v>229</v>
      </c>
      <c r="B18" s="258"/>
      <c r="C18" s="258"/>
      <c r="D18" s="258"/>
      <c r="E18" s="258"/>
      <c r="F18" s="258"/>
      <c r="G18" s="258"/>
      <c r="H18" s="259"/>
      <c r="I18" s="1">
        <v>12</v>
      </c>
      <c r="J18" s="154">
        <v>2871712565</v>
      </c>
      <c r="K18" s="153">
        <v>2996802647.2200003</v>
      </c>
    </row>
    <row r="19" spans="1:11" ht="12.75">
      <c r="A19" s="257" t="s">
        <v>198</v>
      </c>
      <c r="B19" s="258"/>
      <c r="C19" s="258"/>
      <c r="D19" s="258"/>
      <c r="E19" s="258"/>
      <c r="F19" s="258"/>
      <c r="G19" s="258"/>
      <c r="H19" s="259"/>
      <c r="I19" s="1">
        <v>13</v>
      </c>
      <c r="J19" s="154">
        <v>367257268</v>
      </c>
      <c r="K19" s="153">
        <v>384813139.31</v>
      </c>
    </row>
    <row r="20" spans="1:11" ht="12.75">
      <c r="A20" s="257" t="s">
        <v>23</v>
      </c>
      <c r="B20" s="258"/>
      <c r="C20" s="258"/>
      <c r="D20" s="258"/>
      <c r="E20" s="258"/>
      <c r="F20" s="258"/>
      <c r="G20" s="258"/>
      <c r="H20" s="259"/>
      <c r="I20" s="1">
        <v>14</v>
      </c>
      <c r="J20" s="154">
        <v>101131434</v>
      </c>
      <c r="K20" s="153">
        <v>135836604.20999998</v>
      </c>
    </row>
    <row r="21" spans="1:11" ht="12.75">
      <c r="A21" s="257" t="s">
        <v>24</v>
      </c>
      <c r="B21" s="258"/>
      <c r="C21" s="258"/>
      <c r="D21" s="258"/>
      <c r="E21" s="258"/>
      <c r="F21" s="258"/>
      <c r="G21" s="258"/>
      <c r="H21" s="259"/>
      <c r="I21" s="1">
        <v>15</v>
      </c>
      <c r="J21" s="154"/>
      <c r="K21" s="153"/>
    </row>
    <row r="22" spans="1:11" ht="12.75">
      <c r="A22" s="257" t="s">
        <v>62</v>
      </c>
      <c r="B22" s="258"/>
      <c r="C22" s="258"/>
      <c r="D22" s="258"/>
      <c r="E22" s="258"/>
      <c r="F22" s="258"/>
      <c r="G22" s="258"/>
      <c r="H22" s="259"/>
      <c r="I22" s="1">
        <v>16</v>
      </c>
      <c r="J22" s="154">
        <v>24768328</v>
      </c>
      <c r="K22" s="153">
        <v>26761020.6</v>
      </c>
    </row>
    <row r="23" spans="1:11" ht="12.75">
      <c r="A23" s="257" t="s">
        <v>63</v>
      </c>
      <c r="B23" s="258"/>
      <c r="C23" s="258"/>
      <c r="D23" s="258"/>
      <c r="E23" s="258"/>
      <c r="F23" s="258"/>
      <c r="G23" s="258"/>
      <c r="H23" s="259"/>
      <c r="I23" s="1">
        <v>17</v>
      </c>
      <c r="J23" s="154">
        <v>149431796</v>
      </c>
      <c r="K23" s="153">
        <v>481047561.16999996</v>
      </c>
    </row>
    <row r="24" spans="1:11" ht="12.75">
      <c r="A24" s="257" t="s">
        <v>64</v>
      </c>
      <c r="B24" s="258"/>
      <c r="C24" s="258"/>
      <c r="D24" s="258"/>
      <c r="E24" s="258"/>
      <c r="F24" s="258"/>
      <c r="G24" s="258"/>
      <c r="H24" s="259"/>
      <c r="I24" s="1">
        <v>18</v>
      </c>
      <c r="J24" s="154">
        <v>40996707</v>
      </c>
      <c r="K24" s="153">
        <v>37371215.11</v>
      </c>
    </row>
    <row r="25" spans="1:11" ht="12.75">
      <c r="A25" s="257" t="s">
        <v>65</v>
      </c>
      <c r="B25" s="258"/>
      <c r="C25" s="258"/>
      <c r="D25" s="258"/>
      <c r="E25" s="258"/>
      <c r="F25" s="258"/>
      <c r="G25" s="258"/>
      <c r="H25" s="259"/>
      <c r="I25" s="1">
        <v>19</v>
      </c>
      <c r="J25" s="154">
        <v>10254358</v>
      </c>
      <c r="K25" s="153">
        <v>9793945.03</v>
      </c>
    </row>
    <row r="26" spans="1:11" ht="12.75">
      <c r="A26" s="257" t="s">
        <v>178</v>
      </c>
      <c r="B26" s="258"/>
      <c r="C26" s="258"/>
      <c r="D26" s="258"/>
      <c r="E26" s="258"/>
      <c r="F26" s="258"/>
      <c r="G26" s="258"/>
      <c r="H26" s="259"/>
      <c r="I26" s="1">
        <v>20</v>
      </c>
      <c r="J26" s="151">
        <f>SUM(J27:J34)</f>
        <v>5417132</v>
      </c>
      <c r="K26" s="151">
        <f>SUM(K27:K34)</f>
        <v>16192049.282731866</v>
      </c>
    </row>
    <row r="27" spans="1:11" ht="12.75">
      <c r="A27" s="257" t="s">
        <v>66</v>
      </c>
      <c r="B27" s="258"/>
      <c r="C27" s="258"/>
      <c r="D27" s="258"/>
      <c r="E27" s="258"/>
      <c r="F27" s="258"/>
      <c r="G27" s="258"/>
      <c r="H27" s="259"/>
      <c r="I27" s="1">
        <v>21</v>
      </c>
      <c r="J27" s="154">
        <v>1435245</v>
      </c>
      <c r="K27" s="154">
        <v>11832718.152731866</v>
      </c>
    </row>
    <row r="28" spans="1:11" ht="12.75">
      <c r="A28" s="257" t="s">
        <v>67</v>
      </c>
      <c r="B28" s="258"/>
      <c r="C28" s="258"/>
      <c r="D28" s="258"/>
      <c r="E28" s="258"/>
      <c r="F28" s="258"/>
      <c r="G28" s="258"/>
      <c r="H28" s="259"/>
      <c r="I28" s="1">
        <v>22</v>
      </c>
      <c r="J28" s="154"/>
      <c r="K28" s="154"/>
    </row>
    <row r="29" spans="1:11" ht="12.75">
      <c r="A29" s="257" t="s">
        <v>68</v>
      </c>
      <c r="B29" s="258"/>
      <c r="C29" s="258"/>
      <c r="D29" s="258"/>
      <c r="E29" s="258"/>
      <c r="F29" s="258"/>
      <c r="G29" s="258"/>
      <c r="H29" s="259"/>
      <c r="I29" s="1">
        <v>23</v>
      </c>
      <c r="J29" s="154">
        <v>170000</v>
      </c>
      <c r="K29" s="153">
        <v>170000</v>
      </c>
    </row>
    <row r="30" spans="1:10" ht="12.75">
      <c r="A30" s="257" t="s">
        <v>73</v>
      </c>
      <c r="B30" s="258"/>
      <c r="C30" s="258"/>
      <c r="D30" s="258"/>
      <c r="E30" s="258"/>
      <c r="F30" s="258"/>
      <c r="G30" s="258"/>
      <c r="H30" s="259"/>
      <c r="I30" s="1">
        <v>24</v>
      </c>
      <c r="J30" s="154"/>
    </row>
    <row r="31" spans="1:11" ht="12.75">
      <c r="A31" s="257" t="s">
        <v>74</v>
      </c>
      <c r="B31" s="258"/>
      <c r="C31" s="258"/>
      <c r="D31" s="258"/>
      <c r="E31" s="258"/>
      <c r="F31" s="258"/>
      <c r="G31" s="258"/>
      <c r="H31" s="259"/>
      <c r="I31" s="1">
        <v>25</v>
      </c>
      <c r="J31" s="154">
        <v>3620830</v>
      </c>
      <c r="K31" s="154">
        <v>4082678</v>
      </c>
    </row>
    <row r="32" spans="1:11" ht="12.75">
      <c r="A32" s="257" t="s">
        <v>75</v>
      </c>
      <c r="B32" s="258"/>
      <c r="C32" s="258"/>
      <c r="D32" s="258"/>
      <c r="E32" s="258"/>
      <c r="F32" s="258"/>
      <c r="G32" s="258"/>
      <c r="H32" s="259"/>
      <c r="I32" s="1">
        <v>26</v>
      </c>
      <c r="J32" s="154">
        <v>191057</v>
      </c>
      <c r="K32" s="154">
        <v>106653.13</v>
      </c>
    </row>
    <row r="33" spans="1:11" ht="12.75">
      <c r="A33" s="257" t="s">
        <v>69</v>
      </c>
      <c r="B33" s="258"/>
      <c r="C33" s="258"/>
      <c r="D33" s="258"/>
      <c r="E33" s="258"/>
      <c r="F33" s="258"/>
      <c r="G33" s="258"/>
      <c r="H33" s="259"/>
      <c r="I33" s="1">
        <v>27</v>
      </c>
      <c r="J33" s="157"/>
      <c r="K33" s="154"/>
    </row>
    <row r="34" spans="1:11" ht="12.75">
      <c r="A34" s="257" t="s">
        <v>300</v>
      </c>
      <c r="B34" s="258"/>
      <c r="C34" s="258"/>
      <c r="D34" s="258"/>
      <c r="E34" s="258"/>
      <c r="F34" s="258"/>
      <c r="G34" s="258"/>
      <c r="H34" s="259"/>
      <c r="I34" s="1">
        <v>28</v>
      </c>
      <c r="J34" s="157"/>
      <c r="K34" s="154"/>
    </row>
    <row r="35" spans="1:11" ht="12.75">
      <c r="A35" s="257" t="s">
        <v>172</v>
      </c>
      <c r="B35" s="258"/>
      <c r="C35" s="258"/>
      <c r="D35" s="258"/>
      <c r="E35" s="258"/>
      <c r="F35" s="258"/>
      <c r="G35" s="258"/>
      <c r="H35" s="259"/>
      <c r="I35" s="1">
        <v>29</v>
      </c>
      <c r="J35" s="151">
        <f>SUM(J36:J38)</f>
        <v>834499</v>
      </c>
      <c r="K35" s="151">
        <f>SUM(K36:K38)</f>
        <v>799961.03</v>
      </c>
    </row>
    <row r="36" spans="1:11" ht="12.75">
      <c r="A36" s="257" t="s">
        <v>70</v>
      </c>
      <c r="B36" s="258"/>
      <c r="C36" s="258"/>
      <c r="D36" s="258"/>
      <c r="E36" s="258"/>
      <c r="F36" s="258"/>
      <c r="G36" s="258"/>
      <c r="H36" s="259"/>
      <c r="I36" s="1">
        <v>30</v>
      </c>
      <c r="J36" s="157"/>
      <c r="K36" s="154"/>
    </row>
    <row r="37" spans="1:11" ht="12.75">
      <c r="A37" s="257" t="s">
        <v>71</v>
      </c>
      <c r="B37" s="258"/>
      <c r="C37" s="258"/>
      <c r="D37" s="258"/>
      <c r="E37" s="258"/>
      <c r="F37" s="258"/>
      <c r="G37" s="258"/>
      <c r="H37" s="259"/>
      <c r="I37" s="1">
        <v>31</v>
      </c>
      <c r="J37" s="154">
        <v>43750</v>
      </c>
      <c r="K37" s="153">
        <v>43750</v>
      </c>
    </row>
    <row r="38" spans="1:11" ht="12.75">
      <c r="A38" s="257" t="s">
        <v>72</v>
      </c>
      <c r="B38" s="258"/>
      <c r="C38" s="258"/>
      <c r="D38" s="258"/>
      <c r="E38" s="258"/>
      <c r="F38" s="258"/>
      <c r="G38" s="258"/>
      <c r="H38" s="259"/>
      <c r="I38" s="1">
        <v>32</v>
      </c>
      <c r="J38" s="154">
        <v>790749</v>
      </c>
      <c r="K38" s="153">
        <v>756211.03</v>
      </c>
    </row>
    <row r="39" spans="1:11" ht="12.75">
      <c r="A39" s="257" t="s">
        <v>173</v>
      </c>
      <c r="B39" s="258"/>
      <c r="C39" s="258"/>
      <c r="D39" s="258"/>
      <c r="E39" s="258"/>
      <c r="F39" s="258"/>
      <c r="G39" s="258"/>
      <c r="H39" s="259"/>
      <c r="I39" s="1">
        <v>33</v>
      </c>
      <c r="J39" s="154">
        <v>140663699</v>
      </c>
      <c r="K39" s="153">
        <v>141488244.7998</v>
      </c>
    </row>
    <row r="40" spans="1:11" ht="12.75">
      <c r="A40" s="260" t="s">
        <v>222</v>
      </c>
      <c r="B40" s="261"/>
      <c r="C40" s="261"/>
      <c r="D40" s="261"/>
      <c r="E40" s="261"/>
      <c r="F40" s="261"/>
      <c r="G40" s="261"/>
      <c r="H40" s="262"/>
      <c r="I40" s="1">
        <v>34</v>
      </c>
      <c r="J40" s="151">
        <f>J41+J49+J56+J64</f>
        <v>343822386</v>
      </c>
      <c r="K40" s="151">
        <f>K41+K49+K56+K64</f>
        <v>641225683.4108849</v>
      </c>
    </row>
    <row r="41" spans="1:11" ht="12.75">
      <c r="A41" s="257" t="s">
        <v>90</v>
      </c>
      <c r="B41" s="258"/>
      <c r="C41" s="258"/>
      <c r="D41" s="258"/>
      <c r="E41" s="258"/>
      <c r="F41" s="258"/>
      <c r="G41" s="258"/>
      <c r="H41" s="259"/>
      <c r="I41" s="1">
        <v>35</v>
      </c>
      <c r="J41" s="151">
        <f>SUM(J42:J48)</f>
        <v>24496814</v>
      </c>
      <c r="K41" s="151">
        <f>SUM(K42:K48)</f>
        <v>21465297.63</v>
      </c>
    </row>
    <row r="42" spans="1:11" ht="12.75">
      <c r="A42" s="257" t="s">
        <v>107</v>
      </c>
      <c r="B42" s="258"/>
      <c r="C42" s="258"/>
      <c r="D42" s="258"/>
      <c r="E42" s="258"/>
      <c r="F42" s="258"/>
      <c r="G42" s="258"/>
      <c r="H42" s="259"/>
      <c r="I42" s="1">
        <v>36</v>
      </c>
      <c r="J42" s="154">
        <v>24296180</v>
      </c>
      <c r="K42" s="154">
        <v>20879487.45</v>
      </c>
    </row>
    <row r="43" spans="1:11" ht="12.75">
      <c r="A43" s="257" t="s">
        <v>108</v>
      </c>
      <c r="B43" s="258"/>
      <c r="C43" s="258"/>
      <c r="D43" s="258"/>
      <c r="E43" s="258"/>
      <c r="F43" s="258"/>
      <c r="G43" s="258"/>
      <c r="H43" s="259"/>
      <c r="I43" s="1">
        <v>37</v>
      </c>
      <c r="J43" s="157"/>
      <c r="K43" s="154"/>
    </row>
    <row r="44" spans="1:11" ht="12.75">
      <c r="A44" s="257" t="s">
        <v>76</v>
      </c>
      <c r="B44" s="258"/>
      <c r="C44" s="258"/>
      <c r="D44" s="258"/>
      <c r="E44" s="258"/>
      <c r="F44" s="258"/>
      <c r="G44" s="258"/>
      <c r="H44" s="259"/>
      <c r="I44" s="1">
        <v>38</v>
      </c>
      <c r="J44" s="157"/>
      <c r="K44" s="154"/>
    </row>
    <row r="45" spans="1:11" ht="12.75">
      <c r="A45" s="257" t="s">
        <v>77</v>
      </c>
      <c r="B45" s="258"/>
      <c r="C45" s="258"/>
      <c r="D45" s="258"/>
      <c r="E45" s="258"/>
      <c r="F45" s="258"/>
      <c r="G45" s="258"/>
      <c r="H45" s="259"/>
      <c r="I45" s="1">
        <v>39</v>
      </c>
      <c r="J45" s="154">
        <v>156426</v>
      </c>
      <c r="K45" s="154"/>
    </row>
    <row r="46" spans="1:11" ht="12.75">
      <c r="A46" s="257" t="s">
        <v>78</v>
      </c>
      <c r="B46" s="258"/>
      <c r="C46" s="258"/>
      <c r="D46" s="258"/>
      <c r="E46" s="258"/>
      <c r="F46" s="258"/>
      <c r="G46" s="258"/>
      <c r="H46" s="259"/>
      <c r="I46" s="1">
        <v>40</v>
      </c>
      <c r="J46" s="154">
        <v>44208</v>
      </c>
      <c r="K46" s="153">
        <v>532906.1799999999</v>
      </c>
    </row>
    <row r="47" spans="1:11" ht="12.75">
      <c r="A47" s="257" t="s">
        <v>79</v>
      </c>
      <c r="B47" s="258"/>
      <c r="C47" s="258"/>
      <c r="D47" s="258"/>
      <c r="E47" s="258"/>
      <c r="F47" s="258"/>
      <c r="G47" s="258"/>
      <c r="H47" s="259"/>
      <c r="I47" s="1">
        <v>41</v>
      </c>
      <c r="J47" s="157"/>
      <c r="K47" s="154">
        <v>52904</v>
      </c>
    </row>
    <row r="48" spans="1:11" ht="12.75">
      <c r="A48" s="257" t="s">
        <v>80</v>
      </c>
      <c r="B48" s="258"/>
      <c r="C48" s="258"/>
      <c r="D48" s="258"/>
      <c r="E48" s="258"/>
      <c r="F48" s="258"/>
      <c r="G48" s="258"/>
      <c r="H48" s="259"/>
      <c r="I48" s="1">
        <v>42</v>
      </c>
      <c r="J48" s="157"/>
      <c r="K48" s="154"/>
    </row>
    <row r="49" spans="1:11" ht="12.75">
      <c r="A49" s="257" t="s">
        <v>91</v>
      </c>
      <c r="B49" s="258"/>
      <c r="C49" s="258"/>
      <c r="D49" s="258"/>
      <c r="E49" s="258"/>
      <c r="F49" s="258"/>
      <c r="G49" s="258"/>
      <c r="H49" s="259"/>
      <c r="I49" s="1">
        <v>43</v>
      </c>
      <c r="J49" s="151">
        <f>SUM(J50:J55)</f>
        <v>30637890</v>
      </c>
      <c r="K49" s="151">
        <f>SUM(K50:K55)</f>
        <v>148074647.80018502</v>
      </c>
    </row>
    <row r="50" spans="1:11" ht="12.75">
      <c r="A50" s="257" t="s">
        <v>187</v>
      </c>
      <c r="B50" s="258"/>
      <c r="C50" s="258"/>
      <c r="D50" s="258"/>
      <c r="E50" s="258"/>
      <c r="F50" s="258"/>
      <c r="G50" s="258"/>
      <c r="H50" s="259"/>
      <c r="I50" s="1">
        <v>44</v>
      </c>
      <c r="J50" s="154">
        <v>231675</v>
      </c>
      <c r="K50" s="154">
        <v>1661414.9</v>
      </c>
    </row>
    <row r="51" spans="1:11" ht="12.75">
      <c r="A51" s="257" t="s">
        <v>188</v>
      </c>
      <c r="B51" s="258"/>
      <c r="C51" s="258"/>
      <c r="D51" s="258"/>
      <c r="E51" s="258"/>
      <c r="F51" s="258"/>
      <c r="G51" s="258"/>
      <c r="H51" s="259"/>
      <c r="I51" s="1">
        <v>45</v>
      </c>
      <c r="J51" s="154">
        <v>13742895</v>
      </c>
      <c r="K51" s="153">
        <v>128921444.79</v>
      </c>
    </row>
    <row r="52" spans="1:11" ht="12.75">
      <c r="A52" s="257" t="s">
        <v>189</v>
      </c>
      <c r="B52" s="258"/>
      <c r="C52" s="258"/>
      <c r="D52" s="258"/>
      <c r="E52" s="258"/>
      <c r="F52" s="258"/>
      <c r="G52" s="258"/>
      <c r="H52" s="259"/>
      <c r="I52" s="1">
        <v>46</v>
      </c>
      <c r="J52" s="154"/>
      <c r="K52" s="154"/>
    </row>
    <row r="53" spans="1:11" ht="12.75">
      <c r="A53" s="257" t="s">
        <v>190</v>
      </c>
      <c r="B53" s="258"/>
      <c r="C53" s="258"/>
      <c r="D53" s="258"/>
      <c r="E53" s="258"/>
      <c r="F53" s="258"/>
      <c r="G53" s="258"/>
      <c r="H53" s="259"/>
      <c r="I53" s="1">
        <v>47</v>
      </c>
      <c r="J53" s="154">
        <v>1226272</v>
      </c>
      <c r="K53" s="153">
        <v>5036205.29</v>
      </c>
    </row>
    <row r="54" spans="1:11" ht="12.75">
      <c r="A54" s="257" t="s">
        <v>9</v>
      </c>
      <c r="B54" s="258"/>
      <c r="C54" s="258"/>
      <c r="D54" s="258"/>
      <c r="E54" s="258"/>
      <c r="F54" s="258"/>
      <c r="G54" s="258"/>
      <c r="H54" s="259"/>
      <c r="I54" s="1">
        <v>48</v>
      </c>
      <c r="J54" s="154">
        <v>13614153</v>
      </c>
      <c r="K54" s="153">
        <v>7729812.180185</v>
      </c>
    </row>
    <row r="55" spans="1:11" ht="12.75">
      <c r="A55" s="257" t="s">
        <v>10</v>
      </c>
      <c r="B55" s="258"/>
      <c r="C55" s="258"/>
      <c r="D55" s="258"/>
      <c r="E55" s="258"/>
      <c r="F55" s="258"/>
      <c r="G55" s="258"/>
      <c r="H55" s="259"/>
      <c r="I55" s="1">
        <v>49</v>
      </c>
      <c r="J55" s="154">
        <v>1822895</v>
      </c>
      <c r="K55" s="153">
        <v>4725770.640000001</v>
      </c>
    </row>
    <row r="56" spans="1:11" ht="12.75">
      <c r="A56" s="257" t="s">
        <v>92</v>
      </c>
      <c r="B56" s="258"/>
      <c r="C56" s="258"/>
      <c r="D56" s="258"/>
      <c r="E56" s="258"/>
      <c r="F56" s="258"/>
      <c r="G56" s="258"/>
      <c r="H56" s="259"/>
      <c r="I56" s="1">
        <v>50</v>
      </c>
      <c r="J56" s="151">
        <f>SUM(J57:J63)</f>
        <v>850728</v>
      </c>
      <c r="K56" s="151">
        <f>SUM(K57:K63)</f>
        <v>15967593.430000002</v>
      </c>
    </row>
    <row r="57" spans="1:11" ht="12.75">
      <c r="A57" s="257" t="s">
        <v>66</v>
      </c>
      <c r="B57" s="258"/>
      <c r="C57" s="258"/>
      <c r="D57" s="258"/>
      <c r="E57" s="258"/>
      <c r="F57" s="258"/>
      <c r="G57" s="258"/>
      <c r="H57" s="259"/>
      <c r="I57" s="1">
        <v>51</v>
      </c>
      <c r="J57" s="157"/>
      <c r="K57" s="154"/>
    </row>
    <row r="58" spans="1:11" ht="12.75">
      <c r="A58" s="257" t="s">
        <v>67</v>
      </c>
      <c r="B58" s="258"/>
      <c r="C58" s="258"/>
      <c r="D58" s="258"/>
      <c r="E58" s="258"/>
      <c r="F58" s="258"/>
      <c r="G58" s="258"/>
      <c r="H58" s="259"/>
      <c r="I58" s="1">
        <v>52</v>
      </c>
      <c r="J58" s="157"/>
      <c r="K58" s="154"/>
    </row>
    <row r="59" spans="1:11" ht="12.75">
      <c r="A59" s="257" t="s">
        <v>224</v>
      </c>
      <c r="B59" s="258"/>
      <c r="C59" s="258"/>
      <c r="D59" s="258"/>
      <c r="E59" s="258"/>
      <c r="F59" s="258"/>
      <c r="G59" s="258"/>
      <c r="H59" s="259"/>
      <c r="I59" s="1">
        <v>53</v>
      </c>
      <c r="J59" s="157"/>
      <c r="K59" s="154"/>
    </row>
    <row r="60" spans="1:11" ht="12.75">
      <c r="A60" s="257" t="s">
        <v>73</v>
      </c>
      <c r="B60" s="258"/>
      <c r="C60" s="258"/>
      <c r="D60" s="258"/>
      <c r="E60" s="258"/>
      <c r="F60" s="258"/>
      <c r="G60" s="258"/>
      <c r="H60" s="259"/>
      <c r="I60" s="1">
        <v>54</v>
      </c>
      <c r="J60" s="157"/>
      <c r="K60" s="154"/>
    </row>
    <row r="61" spans="1:11" ht="12.75">
      <c r="A61" s="257" t="s">
        <v>74</v>
      </c>
      <c r="B61" s="258"/>
      <c r="C61" s="258"/>
      <c r="D61" s="258"/>
      <c r="E61" s="258"/>
      <c r="F61" s="258"/>
      <c r="G61" s="258"/>
      <c r="H61" s="259"/>
      <c r="I61" s="1">
        <v>55</v>
      </c>
      <c r="J61" s="157"/>
      <c r="K61" s="153">
        <v>56172</v>
      </c>
    </row>
    <row r="62" spans="1:11" ht="12.75">
      <c r="A62" s="257" t="s">
        <v>75</v>
      </c>
      <c r="B62" s="258"/>
      <c r="C62" s="258"/>
      <c r="D62" s="258"/>
      <c r="E62" s="258"/>
      <c r="F62" s="258"/>
      <c r="G62" s="258"/>
      <c r="H62" s="259"/>
      <c r="I62" s="1">
        <v>56</v>
      </c>
      <c r="J62" s="154">
        <v>746646</v>
      </c>
      <c r="K62" s="153">
        <v>15495048.3</v>
      </c>
    </row>
    <row r="63" spans="1:11" ht="12.75">
      <c r="A63" s="257" t="s">
        <v>37</v>
      </c>
      <c r="B63" s="258"/>
      <c r="C63" s="258"/>
      <c r="D63" s="258"/>
      <c r="E63" s="258"/>
      <c r="F63" s="258"/>
      <c r="G63" s="258"/>
      <c r="H63" s="259"/>
      <c r="I63" s="1">
        <v>57</v>
      </c>
      <c r="J63" s="154">
        <v>104082</v>
      </c>
      <c r="K63" s="153">
        <v>416373.13</v>
      </c>
    </row>
    <row r="64" spans="1:11" ht="12.75">
      <c r="A64" s="257" t="s">
        <v>193</v>
      </c>
      <c r="B64" s="258"/>
      <c r="C64" s="258"/>
      <c r="D64" s="258"/>
      <c r="E64" s="258"/>
      <c r="F64" s="258"/>
      <c r="G64" s="258"/>
      <c r="H64" s="259"/>
      <c r="I64" s="1">
        <v>58</v>
      </c>
      <c r="J64" s="154">
        <v>287836954</v>
      </c>
      <c r="K64" s="153">
        <v>455718144.5506999</v>
      </c>
    </row>
    <row r="65" spans="1:11" ht="12.75">
      <c r="A65" s="260" t="s">
        <v>47</v>
      </c>
      <c r="B65" s="261"/>
      <c r="C65" s="261"/>
      <c r="D65" s="261"/>
      <c r="E65" s="261"/>
      <c r="F65" s="261"/>
      <c r="G65" s="261"/>
      <c r="H65" s="262"/>
      <c r="I65" s="1">
        <v>59</v>
      </c>
      <c r="J65" s="154">
        <v>20382090</v>
      </c>
      <c r="K65" s="153">
        <v>57990760.49</v>
      </c>
    </row>
    <row r="66" spans="1:11" ht="12.75">
      <c r="A66" s="260" t="s">
        <v>223</v>
      </c>
      <c r="B66" s="261"/>
      <c r="C66" s="261"/>
      <c r="D66" s="261"/>
      <c r="E66" s="261"/>
      <c r="F66" s="261"/>
      <c r="G66" s="261"/>
      <c r="H66" s="262"/>
      <c r="I66" s="1">
        <v>60</v>
      </c>
      <c r="J66" s="151">
        <f>J7+J8+J40+J65</f>
        <v>4996605048</v>
      </c>
      <c r="K66" s="151">
        <f>K7+K8+K40+K65</f>
        <v>5952650958.128104</v>
      </c>
    </row>
    <row r="67" spans="1:11" ht="12.75">
      <c r="A67" s="272" t="s">
        <v>81</v>
      </c>
      <c r="B67" s="273"/>
      <c r="C67" s="273"/>
      <c r="D67" s="273"/>
      <c r="E67" s="273"/>
      <c r="F67" s="273"/>
      <c r="G67" s="273"/>
      <c r="H67" s="274"/>
      <c r="I67" s="4">
        <v>61</v>
      </c>
      <c r="J67" s="158">
        <v>54545066</v>
      </c>
      <c r="K67" s="155">
        <v>54479411</v>
      </c>
    </row>
    <row r="68" spans="1:11" ht="12.75">
      <c r="A68" s="249" t="s">
        <v>49</v>
      </c>
      <c r="B68" s="275"/>
      <c r="C68" s="275"/>
      <c r="D68" s="275"/>
      <c r="E68" s="275"/>
      <c r="F68" s="275"/>
      <c r="G68" s="275"/>
      <c r="H68" s="275"/>
      <c r="I68" s="275"/>
      <c r="J68" s="275"/>
      <c r="K68" s="276"/>
    </row>
    <row r="69" spans="1:11" ht="12.75">
      <c r="A69" s="253" t="s">
        <v>179</v>
      </c>
      <c r="B69" s="254"/>
      <c r="C69" s="254"/>
      <c r="D69" s="254"/>
      <c r="E69" s="254"/>
      <c r="F69" s="254"/>
      <c r="G69" s="254"/>
      <c r="H69" s="271"/>
      <c r="I69" s="3">
        <v>62</v>
      </c>
      <c r="J69" s="156">
        <f>J70+J71+J72+J78+J79+J82+J85</f>
        <v>2516174910</v>
      </c>
      <c r="K69" s="156">
        <f>K70+K71+K72+K78+K79+K82+K85</f>
        <v>3111320600.015727</v>
      </c>
    </row>
    <row r="70" spans="1:11" ht="12.75">
      <c r="A70" s="257" t="s">
        <v>131</v>
      </c>
      <c r="B70" s="258"/>
      <c r="C70" s="258"/>
      <c r="D70" s="258"/>
      <c r="E70" s="258"/>
      <c r="F70" s="258"/>
      <c r="G70" s="258"/>
      <c r="H70" s="259"/>
      <c r="I70" s="1">
        <v>63</v>
      </c>
      <c r="J70" s="157">
        <v>1672021210</v>
      </c>
      <c r="K70" s="153">
        <v>1672021210</v>
      </c>
    </row>
    <row r="71" spans="1:11" ht="12.75">
      <c r="A71" s="257" t="s">
        <v>132</v>
      </c>
      <c r="B71" s="258"/>
      <c r="C71" s="258"/>
      <c r="D71" s="258"/>
      <c r="E71" s="258"/>
      <c r="F71" s="258"/>
      <c r="G71" s="258"/>
      <c r="H71" s="259"/>
      <c r="I71" s="1">
        <v>64</v>
      </c>
      <c r="J71" s="157">
        <v>3602906</v>
      </c>
      <c r="K71" s="153">
        <v>5302235.52</v>
      </c>
    </row>
    <row r="72" spans="1:11" ht="12.75">
      <c r="A72" s="257" t="s">
        <v>133</v>
      </c>
      <c r="B72" s="258"/>
      <c r="C72" s="258"/>
      <c r="D72" s="258"/>
      <c r="E72" s="258"/>
      <c r="F72" s="258"/>
      <c r="G72" s="258"/>
      <c r="H72" s="259"/>
      <c r="I72" s="1">
        <v>65</v>
      </c>
      <c r="J72" s="151">
        <f>J73+J74-J75+J76+J77</f>
        <v>102055847</v>
      </c>
      <c r="K72" s="151">
        <f>K73+K74-K75+K76+K77</f>
        <v>98943075.13</v>
      </c>
    </row>
    <row r="73" spans="1:11" ht="12.75">
      <c r="A73" s="257" t="s">
        <v>134</v>
      </c>
      <c r="B73" s="258"/>
      <c r="C73" s="258"/>
      <c r="D73" s="258"/>
      <c r="E73" s="258"/>
      <c r="F73" s="258"/>
      <c r="G73" s="258"/>
      <c r="H73" s="259"/>
      <c r="I73" s="1">
        <v>66</v>
      </c>
      <c r="J73" s="157">
        <v>83601061</v>
      </c>
      <c r="K73" s="153">
        <v>83601060.65</v>
      </c>
    </row>
    <row r="74" spans="1:11" ht="12.75">
      <c r="A74" s="257" t="s">
        <v>135</v>
      </c>
      <c r="B74" s="258"/>
      <c r="C74" s="258"/>
      <c r="D74" s="258"/>
      <c r="E74" s="258"/>
      <c r="F74" s="258"/>
      <c r="G74" s="258"/>
      <c r="H74" s="259"/>
      <c r="I74" s="1">
        <v>67</v>
      </c>
      <c r="J74" s="157">
        <v>44815284</v>
      </c>
      <c r="K74" s="153">
        <v>56815284.28</v>
      </c>
    </row>
    <row r="75" spans="1:11" ht="12.75">
      <c r="A75" s="257" t="s">
        <v>123</v>
      </c>
      <c r="B75" s="258"/>
      <c r="C75" s="258"/>
      <c r="D75" s="258"/>
      <c r="E75" s="258"/>
      <c r="F75" s="258"/>
      <c r="G75" s="258"/>
      <c r="H75" s="259"/>
      <c r="I75" s="1">
        <v>68</v>
      </c>
      <c r="J75" s="157">
        <v>35889621</v>
      </c>
      <c r="K75" s="153">
        <v>51002392.93</v>
      </c>
    </row>
    <row r="76" spans="1:10" ht="12.75">
      <c r="A76" s="257" t="s">
        <v>124</v>
      </c>
      <c r="B76" s="258"/>
      <c r="C76" s="258"/>
      <c r="D76" s="258"/>
      <c r="E76" s="258"/>
      <c r="F76" s="258"/>
      <c r="G76" s="258"/>
      <c r="H76" s="259"/>
      <c r="I76" s="1">
        <v>69</v>
      </c>
      <c r="J76" s="157"/>
    </row>
    <row r="77" spans="1:11" ht="12.75">
      <c r="A77" s="257" t="s">
        <v>125</v>
      </c>
      <c r="B77" s="258"/>
      <c r="C77" s="258"/>
      <c r="D77" s="258"/>
      <c r="E77" s="258"/>
      <c r="F77" s="258"/>
      <c r="G77" s="258"/>
      <c r="H77" s="259"/>
      <c r="I77" s="1">
        <v>70</v>
      </c>
      <c r="J77" s="157">
        <v>9529123</v>
      </c>
      <c r="K77" s="157">
        <v>9529123.129999999</v>
      </c>
    </row>
    <row r="78" spans="1:11" ht="12.75">
      <c r="A78" s="257" t="s">
        <v>126</v>
      </c>
      <c r="B78" s="258"/>
      <c r="C78" s="258"/>
      <c r="D78" s="258"/>
      <c r="E78" s="258"/>
      <c r="F78" s="258"/>
      <c r="G78" s="258"/>
      <c r="H78" s="259"/>
      <c r="I78" s="1">
        <v>71</v>
      </c>
      <c r="J78" s="157">
        <v>634097</v>
      </c>
      <c r="K78" s="153">
        <v>766439.05</v>
      </c>
    </row>
    <row r="79" spans="1:11" ht="12.75">
      <c r="A79" s="257" t="s">
        <v>220</v>
      </c>
      <c r="B79" s="258"/>
      <c r="C79" s="258"/>
      <c r="D79" s="258"/>
      <c r="E79" s="258"/>
      <c r="F79" s="258"/>
      <c r="G79" s="258"/>
      <c r="H79" s="259"/>
      <c r="I79" s="1">
        <v>72</v>
      </c>
      <c r="J79" s="151">
        <f>J80-J81</f>
        <v>263138894</v>
      </c>
      <c r="K79" s="151">
        <f>K80-K81</f>
        <v>382555685.71544373</v>
      </c>
    </row>
    <row r="80" spans="1:11" ht="12.75">
      <c r="A80" s="268" t="s">
        <v>158</v>
      </c>
      <c r="B80" s="269"/>
      <c r="C80" s="269"/>
      <c r="D80" s="269"/>
      <c r="E80" s="269"/>
      <c r="F80" s="269"/>
      <c r="G80" s="269"/>
      <c r="H80" s="270"/>
      <c r="I80" s="1">
        <v>73</v>
      </c>
      <c r="J80" s="157">
        <v>263138894</v>
      </c>
      <c r="K80" s="153">
        <v>382555685.71544373</v>
      </c>
    </row>
    <row r="81" spans="1:11" ht="12.75">
      <c r="A81" s="268" t="s">
        <v>159</v>
      </c>
      <c r="B81" s="269"/>
      <c r="C81" s="269"/>
      <c r="D81" s="269"/>
      <c r="E81" s="269"/>
      <c r="F81" s="269"/>
      <c r="G81" s="269"/>
      <c r="H81" s="270"/>
      <c r="I81" s="1">
        <v>74</v>
      </c>
      <c r="J81" s="157"/>
      <c r="K81" s="154"/>
    </row>
    <row r="82" spans="1:11" ht="12.75">
      <c r="A82" s="257" t="s">
        <v>221</v>
      </c>
      <c r="B82" s="258"/>
      <c r="C82" s="258"/>
      <c r="D82" s="258"/>
      <c r="E82" s="258"/>
      <c r="F82" s="258"/>
      <c r="G82" s="258"/>
      <c r="H82" s="259"/>
      <c r="I82" s="1">
        <v>75</v>
      </c>
      <c r="J82" s="151">
        <f>J83-J84</f>
        <v>243596016</v>
      </c>
      <c r="K82" s="151">
        <f>K83-K84</f>
        <v>526951520.2287319</v>
      </c>
    </row>
    <row r="83" spans="1:11" ht="12.75">
      <c r="A83" s="268" t="s">
        <v>160</v>
      </c>
      <c r="B83" s="269"/>
      <c r="C83" s="269"/>
      <c r="D83" s="269"/>
      <c r="E83" s="269"/>
      <c r="F83" s="269"/>
      <c r="G83" s="269"/>
      <c r="H83" s="270"/>
      <c r="I83" s="1">
        <v>76</v>
      </c>
      <c r="J83" s="157">
        <v>243596016</v>
      </c>
      <c r="K83" s="154">
        <v>526951520.2287319</v>
      </c>
    </row>
    <row r="84" spans="1:11" ht="12.75">
      <c r="A84" s="268" t="s">
        <v>161</v>
      </c>
      <c r="B84" s="269"/>
      <c r="C84" s="269"/>
      <c r="D84" s="269"/>
      <c r="E84" s="269"/>
      <c r="F84" s="269"/>
      <c r="G84" s="269"/>
      <c r="H84" s="270"/>
      <c r="I84" s="1">
        <v>77</v>
      </c>
      <c r="J84" s="157"/>
      <c r="K84" s="153"/>
    </row>
    <row r="85" spans="1:11" ht="12.75">
      <c r="A85" s="257" t="s">
        <v>162</v>
      </c>
      <c r="B85" s="258"/>
      <c r="C85" s="258"/>
      <c r="D85" s="258"/>
      <c r="E85" s="258"/>
      <c r="F85" s="258"/>
      <c r="G85" s="258"/>
      <c r="H85" s="259"/>
      <c r="I85" s="1">
        <v>78</v>
      </c>
      <c r="J85" s="157">
        <v>231125940</v>
      </c>
      <c r="K85" s="153">
        <v>424780434.3715516</v>
      </c>
    </row>
    <row r="86" spans="1:11" ht="12.75">
      <c r="A86" s="260" t="s">
        <v>16</v>
      </c>
      <c r="B86" s="261"/>
      <c r="C86" s="261"/>
      <c r="D86" s="261"/>
      <c r="E86" s="261"/>
      <c r="F86" s="261"/>
      <c r="G86" s="261"/>
      <c r="H86" s="262"/>
      <c r="I86" s="1">
        <v>79</v>
      </c>
      <c r="J86" s="151">
        <f>SUM(J87:J89)</f>
        <v>58356183</v>
      </c>
      <c r="K86" s="151">
        <f>SUM(K87:K89)</f>
        <v>72840934.4</v>
      </c>
    </row>
    <row r="87" spans="1:11" ht="12.75">
      <c r="A87" s="257" t="s">
        <v>119</v>
      </c>
      <c r="B87" s="258"/>
      <c r="C87" s="258"/>
      <c r="D87" s="258"/>
      <c r="E87" s="258"/>
      <c r="F87" s="258"/>
      <c r="G87" s="258"/>
      <c r="H87" s="259"/>
      <c r="I87" s="1">
        <v>80</v>
      </c>
      <c r="J87" s="154">
        <v>5446558</v>
      </c>
      <c r="K87" s="153">
        <v>7115185</v>
      </c>
    </row>
    <row r="88" spans="1:11" ht="12.75">
      <c r="A88" s="257" t="s">
        <v>120</v>
      </c>
      <c r="B88" s="258"/>
      <c r="C88" s="258"/>
      <c r="D88" s="258"/>
      <c r="E88" s="258"/>
      <c r="F88" s="258"/>
      <c r="G88" s="258"/>
      <c r="H88" s="259"/>
      <c r="I88" s="1">
        <v>81</v>
      </c>
      <c r="J88" s="154"/>
      <c r="K88" s="154"/>
    </row>
    <row r="89" spans="1:11" ht="12.75">
      <c r="A89" s="257" t="s">
        <v>121</v>
      </c>
      <c r="B89" s="258"/>
      <c r="C89" s="258"/>
      <c r="D89" s="258"/>
      <c r="E89" s="258"/>
      <c r="F89" s="258"/>
      <c r="G89" s="258"/>
      <c r="H89" s="259"/>
      <c r="I89" s="1">
        <v>82</v>
      </c>
      <c r="J89" s="157">
        <v>52909625</v>
      </c>
      <c r="K89" s="153">
        <v>65725749.4</v>
      </c>
    </row>
    <row r="90" spans="1:11" ht="12.75">
      <c r="A90" s="260" t="s">
        <v>17</v>
      </c>
      <c r="B90" s="261"/>
      <c r="C90" s="261"/>
      <c r="D90" s="261"/>
      <c r="E90" s="261"/>
      <c r="F90" s="261"/>
      <c r="G90" s="261"/>
      <c r="H90" s="262"/>
      <c r="I90" s="1">
        <v>83</v>
      </c>
      <c r="J90" s="151">
        <f>SUM(J91:J99)</f>
        <v>1915658762</v>
      </c>
      <c r="K90" s="151">
        <f>SUM(K91:K99)</f>
        <v>2310805337.682669</v>
      </c>
    </row>
    <row r="91" spans="1:11" ht="12.75">
      <c r="A91" s="257" t="s">
        <v>122</v>
      </c>
      <c r="B91" s="258"/>
      <c r="C91" s="258"/>
      <c r="D91" s="258"/>
      <c r="E91" s="258"/>
      <c r="F91" s="258"/>
      <c r="G91" s="258"/>
      <c r="H91" s="259"/>
      <c r="I91" s="1">
        <v>84</v>
      </c>
      <c r="J91" s="157"/>
      <c r="K91" s="154"/>
    </row>
    <row r="92" spans="1:11" ht="12.75">
      <c r="A92" s="257" t="s">
        <v>225</v>
      </c>
      <c r="B92" s="258"/>
      <c r="C92" s="258"/>
      <c r="D92" s="258"/>
      <c r="E92" s="258"/>
      <c r="F92" s="258"/>
      <c r="G92" s="258"/>
      <c r="H92" s="259"/>
      <c r="I92" s="1">
        <v>85</v>
      </c>
      <c r="J92" s="154">
        <v>9046000</v>
      </c>
      <c r="K92" s="153">
        <v>9046000</v>
      </c>
    </row>
    <row r="93" spans="1:11" ht="12.75">
      <c r="A93" s="257" t="s">
        <v>0</v>
      </c>
      <c r="B93" s="258"/>
      <c r="C93" s="258"/>
      <c r="D93" s="258"/>
      <c r="E93" s="258"/>
      <c r="F93" s="258"/>
      <c r="G93" s="258"/>
      <c r="H93" s="259"/>
      <c r="I93" s="1">
        <v>86</v>
      </c>
      <c r="J93" s="154">
        <v>1852267505</v>
      </c>
      <c r="K93" s="153">
        <v>2228753605.9700003</v>
      </c>
    </row>
    <row r="94" spans="1:11" ht="12.75">
      <c r="A94" s="257" t="s">
        <v>226</v>
      </c>
      <c r="B94" s="258"/>
      <c r="C94" s="258"/>
      <c r="D94" s="258"/>
      <c r="E94" s="258"/>
      <c r="F94" s="258"/>
      <c r="G94" s="258"/>
      <c r="H94" s="259"/>
      <c r="I94" s="1">
        <v>87</v>
      </c>
      <c r="J94" s="154"/>
      <c r="K94" s="154"/>
    </row>
    <row r="95" spans="1:11" ht="12.75">
      <c r="A95" s="257" t="s">
        <v>227</v>
      </c>
      <c r="B95" s="258"/>
      <c r="C95" s="258"/>
      <c r="D95" s="258"/>
      <c r="E95" s="258"/>
      <c r="F95" s="258"/>
      <c r="G95" s="258"/>
      <c r="H95" s="259"/>
      <c r="I95" s="1">
        <v>88</v>
      </c>
      <c r="J95" s="154"/>
      <c r="K95" s="154">
        <v>97200</v>
      </c>
    </row>
    <row r="96" spans="1:11" ht="12.75">
      <c r="A96" s="257" t="s">
        <v>228</v>
      </c>
      <c r="B96" s="258"/>
      <c r="C96" s="258"/>
      <c r="D96" s="258"/>
      <c r="E96" s="258"/>
      <c r="F96" s="258"/>
      <c r="G96" s="258"/>
      <c r="H96" s="259"/>
      <c r="I96" s="1">
        <v>89</v>
      </c>
      <c r="J96" s="154"/>
      <c r="K96" s="154"/>
    </row>
    <row r="97" spans="1:10" ht="12.75">
      <c r="A97" s="257" t="s">
        <v>84</v>
      </c>
      <c r="B97" s="258"/>
      <c r="C97" s="258"/>
      <c r="D97" s="258"/>
      <c r="E97" s="258"/>
      <c r="F97" s="258"/>
      <c r="G97" s="258"/>
      <c r="H97" s="259"/>
      <c r="I97" s="1">
        <v>90</v>
      </c>
      <c r="J97" s="154"/>
    </row>
    <row r="98" spans="1:11" ht="12.75">
      <c r="A98" s="257" t="s">
        <v>82</v>
      </c>
      <c r="B98" s="258"/>
      <c r="C98" s="258"/>
      <c r="D98" s="258"/>
      <c r="E98" s="258"/>
      <c r="F98" s="258"/>
      <c r="G98" s="258"/>
      <c r="H98" s="259"/>
      <c r="I98" s="1">
        <v>91</v>
      </c>
      <c r="J98" s="154">
        <v>1585824</v>
      </c>
      <c r="K98" s="154">
        <v>2360890.46</v>
      </c>
    </row>
    <row r="99" spans="1:11" ht="12.75">
      <c r="A99" s="257" t="s">
        <v>83</v>
      </c>
      <c r="B99" s="258"/>
      <c r="C99" s="258"/>
      <c r="D99" s="258"/>
      <c r="E99" s="258"/>
      <c r="F99" s="258"/>
      <c r="G99" s="258"/>
      <c r="H99" s="259"/>
      <c r="I99" s="1">
        <v>92</v>
      </c>
      <c r="J99" s="154">
        <v>52759433</v>
      </c>
      <c r="K99" s="153">
        <v>70547641.25266898</v>
      </c>
    </row>
    <row r="100" spans="1:11" ht="12.75">
      <c r="A100" s="260" t="s">
        <v>18</v>
      </c>
      <c r="B100" s="261"/>
      <c r="C100" s="261"/>
      <c r="D100" s="261"/>
      <c r="E100" s="261"/>
      <c r="F100" s="261"/>
      <c r="G100" s="261"/>
      <c r="H100" s="262"/>
      <c r="I100" s="1">
        <v>93</v>
      </c>
      <c r="J100" s="151">
        <f>SUM(J101:J112)</f>
        <v>402912295</v>
      </c>
      <c r="K100" s="151">
        <f>SUM(K101:K112)</f>
        <v>338645465.3580624</v>
      </c>
    </row>
    <row r="101" spans="1:11" ht="12.75">
      <c r="A101" s="257" t="s">
        <v>122</v>
      </c>
      <c r="B101" s="258"/>
      <c r="C101" s="258"/>
      <c r="D101" s="258"/>
      <c r="E101" s="258"/>
      <c r="F101" s="258"/>
      <c r="G101" s="258"/>
      <c r="H101" s="259"/>
      <c r="I101" s="1">
        <v>94</v>
      </c>
      <c r="J101" s="154">
        <v>198872</v>
      </c>
      <c r="K101" s="154"/>
    </row>
    <row r="102" spans="1:11" ht="12.75">
      <c r="A102" s="257" t="s">
        <v>225</v>
      </c>
      <c r="B102" s="258"/>
      <c r="C102" s="258"/>
      <c r="D102" s="258"/>
      <c r="E102" s="258"/>
      <c r="F102" s="258"/>
      <c r="G102" s="258"/>
      <c r="H102" s="259"/>
      <c r="I102" s="1">
        <v>95</v>
      </c>
      <c r="J102" s="154">
        <v>103000</v>
      </c>
      <c r="K102" s="153"/>
    </row>
    <row r="103" spans="1:11" ht="12.75">
      <c r="A103" s="257" t="s">
        <v>0</v>
      </c>
      <c r="B103" s="258"/>
      <c r="C103" s="258"/>
      <c r="D103" s="258"/>
      <c r="E103" s="258"/>
      <c r="F103" s="258"/>
      <c r="G103" s="258"/>
      <c r="H103" s="259"/>
      <c r="I103" s="1">
        <v>96</v>
      </c>
      <c r="J103" s="154">
        <v>203141559</v>
      </c>
      <c r="K103" s="153">
        <v>58794044.27</v>
      </c>
    </row>
    <row r="104" spans="1:11" ht="12.75">
      <c r="A104" s="257" t="s">
        <v>226</v>
      </c>
      <c r="B104" s="258"/>
      <c r="C104" s="258"/>
      <c r="D104" s="258"/>
      <c r="E104" s="258"/>
      <c r="F104" s="258"/>
      <c r="G104" s="258"/>
      <c r="H104" s="259"/>
      <c r="I104" s="1">
        <v>97</v>
      </c>
      <c r="J104" s="154">
        <v>31365529</v>
      </c>
      <c r="K104" s="153">
        <v>83990931.73</v>
      </c>
    </row>
    <row r="105" spans="1:11" ht="12.75">
      <c r="A105" s="257" t="s">
        <v>227</v>
      </c>
      <c r="B105" s="258"/>
      <c r="C105" s="258"/>
      <c r="D105" s="258"/>
      <c r="E105" s="258"/>
      <c r="F105" s="258"/>
      <c r="G105" s="258"/>
      <c r="H105" s="259"/>
      <c r="I105" s="1">
        <v>98</v>
      </c>
      <c r="J105" s="154">
        <v>132651065</v>
      </c>
      <c r="K105" s="153">
        <v>101257892.29</v>
      </c>
    </row>
    <row r="106" spans="1:11" ht="12.75">
      <c r="A106" s="257" t="s">
        <v>228</v>
      </c>
      <c r="B106" s="258"/>
      <c r="C106" s="258"/>
      <c r="D106" s="258"/>
      <c r="E106" s="258"/>
      <c r="F106" s="258"/>
      <c r="G106" s="258"/>
      <c r="H106" s="259"/>
      <c r="I106" s="1">
        <v>99</v>
      </c>
      <c r="J106" s="154"/>
      <c r="K106" s="154"/>
    </row>
    <row r="107" spans="1:11" ht="12.75">
      <c r="A107" s="257" t="s">
        <v>84</v>
      </c>
      <c r="B107" s="258"/>
      <c r="C107" s="258"/>
      <c r="D107" s="258"/>
      <c r="E107" s="258"/>
      <c r="F107" s="258"/>
      <c r="G107" s="258"/>
      <c r="H107" s="259"/>
      <c r="I107" s="1">
        <v>100</v>
      </c>
      <c r="J107" s="154"/>
      <c r="K107" s="154">
        <v>42480188.76</v>
      </c>
    </row>
    <row r="108" spans="1:11" ht="12.75">
      <c r="A108" s="257" t="s">
        <v>85</v>
      </c>
      <c r="B108" s="258"/>
      <c r="C108" s="258"/>
      <c r="D108" s="258"/>
      <c r="E108" s="258"/>
      <c r="F108" s="258"/>
      <c r="G108" s="258"/>
      <c r="H108" s="259"/>
      <c r="I108" s="1">
        <v>101</v>
      </c>
      <c r="J108" s="154">
        <v>22455819</v>
      </c>
      <c r="K108" s="153">
        <v>45050156.660000004</v>
      </c>
    </row>
    <row r="109" spans="1:11" ht="12.75">
      <c r="A109" s="257" t="s">
        <v>86</v>
      </c>
      <c r="B109" s="258"/>
      <c r="C109" s="258"/>
      <c r="D109" s="258"/>
      <c r="E109" s="258"/>
      <c r="F109" s="258"/>
      <c r="G109" s="258"/>
      <c r="H109" s="259"/>
      <c r="I109" s="1">
        <v>102</v>
      </c>
      <c r="J109" s="154">
        <v>11077721</v>
      </c>
      <c r="K109" s="153">
        <v>384040.28</v>
      </c>
    </row>
    <row r="110" spans="1:11" ht="12.75">
      <c r="A110" s="257" t="s">
        <v>89</v>
      </c>
      <c r="B110" s="258"/>
      <c r="C110" s="258"/>
      <c r="D110" s="258"/>
      <c r="E110" s="258"/>
      <c r="F110" s="258"/>
      <c r="G110" s="258"/>
      <c r="H110" s="259"/>
      <c r="I110" s="1">
        <v>103</v>
      </c>
      <c r="J110" s="154">
        <v>230130</v>
      </c>
      <c r="K110" s="153"/>
    </row>
    <row r="111" spans="1:11" ht="12.75">
      <c r="A111" s="257" t="s">
        <v>87</v>
      </c>
      <c r="B111" s="258"/>
      <c r="C111" s="258"/>
      <c r="D111" s="258"/>
      <c r="E111" s="258"/>
      <c r="F111" s="258"/>
      <c r="G111" s="258"/>
      <c r="H111" s="259"/>
      <c r="I111" s="1">
        <v>104</v>
      </c>
      <c r="J111" s="154"/>
      <c r="K111" s="154">
        <v>6688211.368062399</v>
      </c>
    </row>
    <row r="112" spans="1:11" ht="12.75">
      <c r="A112" s="257" t="s">
        <v>88</v>
      </c>
      <c r="B112" s="258"/>
      <c r="C112" s="258"/>
      <c r="D112" s="258"/>
      <c r="E112" s="258"/>
      <c r="F112" s="258"/>
      <c r="G112" s="258"/>
      <c r="H112" s="259"/>
      <c r="I112" s="1">
        <v>105</v>
      </c>
      <c r="J112" s="154">
        <v>1688600</v>
      </c>
      <c r="K112" s="153"/>
    </row>
    <row r="113" spans="1:11" ht="12.75">
      <c r="A113" s="260" t="s">
        <v>364</v>
      </c>
      <c r="B113" s="261"/>
      <c r="C113" s="261"/>
      <c r="D113" s="261"/>
      <c r="E113" s="261"/>
      <c r="F113" s="261"/>
      <c r="G113" s="261"/>
      <c r="H113" s="262"/>
      <c r="I113" s="1">
        <v>106</v>
      </c>
      <c r="J113" s="154">
        <v>103502898</v>
      </c>
      <c r="K113" s="153">
        <v>119038620.66999999</v>
      </c>
    </row>
    <row r="114" spans="1:11" ht="12.75">
      <c r="A114" s="260" t="s">
        <v>365</v>
      </c>
      <c r="B114" s="261"/>
      <c r="C114" s="261"/>
      <c r="D114" s="261"/>
      <c r="E114" s="261"/>
      <c r="F114" s="261"/>
      <c r="G114" s="261"/>
      <c r="H114" s="262"/>
      <c r="I114" s="1">
        <v>107</v>
      </c>
      <c r="J114" s="151">
        <f>J69+J86+J90+J100+J113</f>
        <v>4996605048</v>
      </c>
      <c r="K114" s="151">
        <f>K69+K86+K90+K100+K113</f>
        <v>5952650958.126459</v>
      </c>
    </row>
    <row r="115" spans="1:11" ht="12.75">
      <c r="A115" s="246" t="s">
        <v>48</v>
      </c>
      <c r="B115" s="247"/>
      <c r="C115" s="247"/>
      <c r="D115" s="247"/>
      <c r="E115" s="247"/>
      <c r="F115" s="247"/>
      <c r="G115" s="247"/>
      <c r="H115" s="248"/>
      <c r="I115" s="2">
        <v>108</v>
      </c>
      <c r="J115" s="158">
        <v>54545066</v>
      </c>
      <c r="K115" s="155">
        <v>54479411</v>
      </c>
    </row>
    <row r="116" spans="1:12" ht="12.75">
      <c r="A116" s="249" t="s">
        <v>385</v>
      </c>
      <c r="B116" s="250"/>
      <c r="C116" s="250"/>
      <c r="D116" s="250"/>
      <c r="E116" s="250"/>
      <c r="F116" s="250"/>
      <c r="G116" s="250"/>
      <c r="H116" s="250"/>
      <c r="I116" s="251"/>
      <c r="J116" s="251"/>
      <c r="K116" s="252"/>
      <c r="L116" s="120"/>
    </row>
    <row r="117" spans="1:12" ht="12.75">
      <c r="A117" s="253" t="s">
        <v>174</v>
      </c>
      <c r="B117" s="254"/>
      <c r="C117" s="254"/>
      <c r="D117" s="254"/>
      <c r="E117" s="254"/>
      <c r="F117" s="254"/>
      <c r="G117" s="254"/>
      <c r="H117" s="254"/>
      <c r="I117" s="255"/>
      <c r="J117" s="255"/>
      <c r="K117" s="256"/>
      <c r="L117" s="120"/>
    </row>
    <row r="118" spans="1:12" ht="12.75">
      <c r="A118" s="257" t="s">
        <v>7</v>
      </c>
      <c r="B118" s="258"/>
      <c r="C118" s="258"/>
      <c r="D118" s="258"/>
      <c r="E118" s="258"/>
      <c r="F118" s="258"/>
      <c r="G118" s="258"/>
      <c r="H118" s="259"/>
      <c r="I118" s="1">
        <v>109</v>
      </c>
      <c r="J118" s="154">
        <f>+J69-J119</f>
        <v>2285048970</v>
      </c>
      <c r="K118" s="154">
        <f>+K69-K119</f>
        <v>2686540165.6441755</v>
      </c>
      <c r="L118" s="120"/>
    </row>
    <row r="119" spans="1:12" ht="12.75">
      <c r="A119" s="263" t="s">
        <v>8</v>
      </c>
      <c r="B119" s="264"/>
      <c r="C119" s="264"/>
      <c r="D119" s="264"/>
      <c r="E119" s="264"/>
      <c r="F119" s="264"/>
      <c r="G119" s="264"/>
      <c r="H119" s="265"/>
      <c r="I119" s="4">
        <v>110</v>
      </c>
      <c r="J119" s="158">
        <f>+J85</f>
        <v>231125940</v>
      </c>
      <c r="K119" s="158">
        <f>+K85</f>
        <v>424780434.3715516</v>
      </c>
      <c r="L119" s="120"/>
    </row>
    <row r="120" spans="1:12" ht="12.75">
      <c r="A120" s="266" t="s">
        <v>290</v>
      </c>
      <c r="B120" s="267"/>
      <c r="C120" s="267"/>
      <c r="D120" s="267"/>
      <c r="E120" s="267"/>
      <c r="F120" s="267"/>
      <c r="G120" s="267"/>
      <c r="H120" s="267"/>
      <c r="I120" s="267"/>
      <c r="J120" s="267"/>
      <c r="K120" s="267"/>
      <c r="L120" s="120"/>
    </row>
    <row r="121" spans="1:12" ht="12.75">
      <c r="A121" s="244"/>
      <c r="B121" s="245"/>
      <c r="C121" s="245"/>
      <c r="D121" s="245"/>
      <c r="E121" s="245"/>
      <c r="F121" s="245"/>
      <c r="G121" s="245"/>
      <c r="H121" s="245"/>
      <c r="I121" s="245"/>
      <c r="J121" s="245"/>
      <c r="K121" s="245"/>
      <c r="L121" s="104"/>
    </row>
    <row r="123" spans="10:12" ht="12.75">
      <c r="J123" s="102"/>
      <c r="K123" s="106">
        <f>+K114-K66</f>
        <v>-0.0016450881958007812</v>
      </c>
      <c r="L123" s="106"/>
    </row>
    <row r="124" spans="10:12" ht="12.75">
      <c r="J124" s="103"/>
      <c r="K124" s="106"/>
      <c r="L124" s="106"/>
    </row>
    <row r="125" spans="10:12" ht="12.75">
      <c r="J125" s="102"/>
      <c r="K125" s="118"/>
      <c r="L125" s="106"/>
    </row>
    <row r="126" spans="10:12" ht="12.75">
      <c r="J126" s="102"/>
      <c r="K126" s="118"/>
      <c r="L126" s="106"/>
    </row>
    <row r="127" ht="12.75">
      <c r="K127" s="105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allowBlank="1" sqref="A1:I65536 L1:L78 K56:K60 J62:J78 K68:K69 K116:K117 K66 K88 J79:L79 J16:J32 L80:L65536 J35 J37:J42 J11:J14 J92:J117 J120:K65536 J82:J83 M1:IV65536 J45:J46 J1:J9 J49:J56 J85:J90 J80 K1:K10 K15:K16 K26:K28 K31:K36 K40:K45 K47:K50 K52 K81:K83 K86 K90:K91 K72 K106:K107 K111 K114 K100:K101 K98 K94:K96"/>
    <dataValidation type="whole" operator="greaterThanOrEqual" allowBlank="1" showInputMessage="1" showErrorMessage="1" errorTitle="Pogrešan unos" error="Mogu se unijeti samo cjelobrojne pozitivne vrijednosti." sqref="J81 J15 J10 J33:J34 J91 J36 J47:J48 J43:J44 J57:J61 J84 K77">
      <formula1>0</formula1>
    </dataValidation>
    <dataValidation type="whole" operator="notEqual" allowBlank="1" showInputMessage="1" showErrorMessage="1" errorTitle="Pogrešan unos" error="Mogu se unijeti samo cjelobrojne vrijednosti." sqref="J118:K119">
      <formula1>999999999999</formula1>
    </dataValidation>
    <dataValidation type="whole" operator="greaterThanOrEqual" allowBlank="1" showInputMessage="1" showErrorMessage="1" errorTitle="Pogrešan upis" error="Dopušten je upis samo pozitivnih cjelobrojnih vrijednosti ili nule" sqref="K87 K11:K14 K17:K25 K29 K115 K37:K39 K46 K51 K53:K55 K61:K65 K67 K70 K80 K84 K89 K92:K93 K99 K102:K105 K108:K110 K112:K113">
      <formula1>0</formula1>
    </dataValidation>
    <dataValidation type="whole" operator="notEqual" allowBlank="1" showInputMessage="1" showErrorMessage="1" errorTitle="Pogrešan upis" error="Dopušten je upis samo cjelobrojnih vrijednosti ili nule" sqref="K71 K73:K75 K85 K78">
      <formula1>999999999999</formula1>
    </dataValidation>
  </dataValidations>
  <printOptions/>
  <pageMargins left="0.7480314960629921" right="0.5511811023622047" top="0.984251968503937" bottom="0.984251968503937" header="0.5118110236220472" footer="0.5118110236220472"/>
  <pageSetup fitToHeight="0" horizontalDpi="600" verticalDpi="600" orientation="portrait" paperSize="9" scale="80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3"/>
  <sheetViews>
    <sheetView tabSelected="1" view="pageBreakPreview" zoomScaleSheetLayoutView="100" zoomScalePageLayoutView="0" workbookViewId="0" topLeftCell="A16">
      <selection activeCell="K31" sqref="K31"/>
    </sheetView>
  </sheetViews>
  <sheetFormatPr defaultColWidth="9.140625" defaultRowHeight="12.75"/>
  <cols>
    <col min="1" max="6" width="9.140625" style="40" customWidth="1"/>
    <col min="7" max="7" width="8.28125" style="40" customWidth="1"/>
    <col min="8" max="8" width="2.7109375" style="40" hidden="1" customWidth="1"/>
    <col min="9" max="9" width="9.140625" style="40" customWidth="1"/>
    <col min="10" max="10" width="13.00390625" style="40" customWidth="1"/>
    <col min="11" max="11" width="12.28125" style="40" bestFit="1" customWidth="1"/>
    <col min="12" max="12" width="12.57421875" style="40" customWidth="1"/>
    <col min="13" max="13" width="12.00390625" style="40" customWidth="1"/>
    <col min="14" max="16384" width="9.140625" style="40" customWidth="1"/>
  </cols>
  <sheetData>
    <row r="1" spans="1:13" ht="12.75" customHeight="1">
      <c r="A1" s="292" t="s">
        <v>144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4"/>
    </row>
    <row r="2" spans="1:13" ht="12.75" customHeight="1">
      <c r="A2" s="289" t="s">
        <v>363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1"/>
    </row>
    <row r="3" spans="1:13" ht="12.75" customHeight="1">
      <c r="A3" s="314" t="s">
        <v>329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6"/>
    </row>
    <row r="4" spans="1:13" ht="24">
      <c r="A4" s="317" t="s">
        <v>50</v>
      </c>
      <c r="B4" s="317"/>
      <c r="C4" s="317"/>
      <c r="D4" s="317"/>
      <c r="E4" s="317"/>
      <c r="F4" s="317"/>
      <c r="G4" s="317"/>
      <c r="H4" s="317"/>
      <c r="I4" s="42" t="s">
        <v>384</v>
      </c>
      <c r="J4" s="317" t="s">
        <v>296</v>
      </c>
      <c r="K4" s="317"/>
      <c r="L4" s="317" t="s">
        <v>297</v>
      </c>
      <c r="M4" s="317"/>
    </row>
    <row r="5" spans="1:13" ht="12.75">
      <c r="A5" s="317"/>
      <c r="B5" s="317"/>
      <c r="C5" s="317"/>
      <c r="D5" s="317"/>
      <c r="E5" s="317"/>
      <c r="F5" s="317"/>
      <c r="G5" s="317"/>
      <c r="H5" s="317"/>
      <c r="I5" s="42"/>
      <c r="J5" s="42" t="s">
        <v>292</v>
      </c>
      <c r="K5" s="42" t="s">
        <v>293</v>
      </c>
      <c r="L5" s="42" t="s">
        <v>292</v>
      </c>
      <c r="M5" s="42" t="s">
        <v>293</v>
      </c>
    </row>
    <row r="6" spans="1:13" ht="12.75">
      <c r="A6" s="317">
        <v>1</v>
      </c>
      <c r="B6" s="317"/>
      <c r="C6" s="317"/>
      <c r="D6" s="317"/>
      <c r="E6" s="317"/>
      <c r="F6" s="317"/>
      <c r="G6" s="317"/>
      <c r="H6" s="317"/>
      <c r="I6" s="164">
        <v>2</v>
      </c>
      <c r="J6" s="42">
        <v>3</v>
      </c>
      <c r="K6" s="42">
        <v>4</v>
      </c>
      <c r="L6" s="42">
        <v>5</v>
      </c>
      <c r="M6" s="42">
        <v>6</v>
      </c>
    </row>
    <row r="7" spans="1:13" ht="12.75">
      <c r="A7" s="253" t="s">
        <v>22</v>
      </c>
      <c r="B7" s="254"/>
      <c r="C7" s="254"/>
      <c r="D7" s="254"/>
      <c r="E7" s="254"/>
      <c r="F7" s="254"/>
      <c r="G7" s="254"/>
      <c r="H7" s="271"/>
      <c r="I7" s="3">
        <v>111</v>
      </c>
      <c r="J7" s="156">
        <f>SUM(J8:J9)</f>
        <v>1680873240</v>
      </c>
      <c r="K7" s="156">
        <f>SUM(K8:K9)</f>
        <v>1157313323</v>
      </c>
      <c r="L7" s="156">
        <f>SUM(L8:L9)</f>
        <v>1868744100.73</v>
      </c>
      <c r="M7" s="156">
        <f>SUM(M8:M9)</f>
        <v>1266638741.73</v>
      </c>
    </row>
    <row r="8" spans="1:13" ht="12.75">
      <c r="A8" s="260" t="s">
        <v>142</v>
      </c>
      <c r="B8" s="261"/>
      <c r="C8" s="261"/>
      <c r="D8" s="261"/>
      <c r="E8" s="261"/>
      <c r="F8" s="261"/>
      <c r="G8" s="261"/>
      <c r="H8" s="262"/>
      <c r="I8" s="1">
        <v>112</v>
      </c>
      <c r="J8" s="165">
        <v>1665128196</v>
      </c>
      <c r="K8" s="154">
        <f>+J8-512108569</f>
        <v>1153019627</v>
      </c>
      <c r="L8" s="154">
        <v>1849684071.73</v>
      </c>
      <c r="M8" s="154">
        <f>+L8-586210323</f>
        <v>1263473748.73</v>
      </c>
    </row>
    <row r="9" spans="1:13" ht="12.75">
      <c r="A9" s="260" t="s">
        <v>93</v>
      </c>
      <c r="B9" s="261"/>
      <c r="C9" s="261"/>
      <c r="D9" s="261"/>
      <c r="E9" s="261"/>
      <c r="F9" s="261"/>
      <c r="G9" s="261"/>
      <c r="H9" s="262"/>
      <c r="I9" s="1">
        <v>113</v>
      </c>
      <c r="J9" s="165">
        <v>15745044</v>
      </c>
      <c r="K9" s="154">
        <f>+J9-11451348</f>
        <v>4293696</v>
      </c>
      <c r="L9" s="154">
        <f>296729+18763300</f>
        <v>19060029</v>
      </c>
      <c r="M9" s="154">
        <f>+L9-15895036</f>
        <v>3164993</v>
      </c>
    </row>
    <row r="10" spans="1:13" ht="12.75">
      <c r="A10" s="260" t="s">
        <v>11</v>
      </c>
      <c r="B10" s="261"/>
      <c r="C10" s="261"/>
      <c r="D10" s="261"/>
      <c r="E10" s="261"/>
      <c r="F10" s="261"/>
      <c r="G10" s="261"/>
      <c r="H10" s="262"/>
      <c r="I10" s="1">
        <v>114</v>
      </c>
      <c r="J10" s="151">
        <f>J11+J12+J16+J20+J21+J22+J25+J26</f>
        <v>1171751351.31</v>
      </c>
      <c r="K10" s="151">
        <f>K11+K12+K16+K20+K21+K22+K25+K26</f>
        <v>573157688.3100001</v>
      </c>
      <c r="L10" s="151">
        <f>L11+L12+L16+L20+L21+L22+L25+L26</f>
        <v>1308118354.6222668</v>
      </c>
      <c r="M10" s="151">
        <f>M11+M12+M16+M20+M21+M22+M25+M26</f>
        <v>618649652.6222668</v>
      </c>
    </row>
    <row r="11" spans="1:13" ht="12.75">
      <c r="A11" s="260" t="s">
        <v>94</v>
      </c>
      <c r="B11" s="261"/>
      <c r="C11" s="261"/>
      <c r="D11" s="261"/>
      <c r="E11" s="261"/>
      <c r="F11" s="261"/>
      <c r="G11" s="261"/>
      <c r="H11" s="262"/>
      <c r="I11" s="1">
        <v>115</v>
      </c>
      <c r="J11" s="154"/>
      <c r="K11" s="154"/>
      <c r="L11" s="154"/>
      <c r="M11" s="154"/>
    </row>
    <row r="12" spans="1:13" ht="12.75">
      <c r="A12" s="260" t="s">
        <v>19</v>
      </c>
      <c r="B12" s="261"/>
      <c r="C12" s="261"/>
      <c r="D12" s="261"/>
      <c r="E12" s="261"/>
      <c r="F12" s="261"/>
      <c r="G12" s="261"/>
      <c r="H12" s="262"/>
      <c r="I12" s="1">
        <v>116</v>
      </c>
      <c r="J12" s="151">
        <f>SUM(J13:J15)</f>
        <v>428336554.31000006</v>
      </c>
      <c r="K12" s="151">
        <f>SUM(K13:K15)</f>
        <v>252163712.31000003</v>
      </c>
      <c r="L12" s="151">
        <f>SUM(L13:L15)</f>
        <v>463022962.43000007</v>
      </c>
      <c r="M12" s="151">
        <f>SUM(M13:M15)</f>
        <v>263757846.43000007</v>
      </c>
    </row>
    <row r="13" spans="1:13" ht="12.75">
      <c r="A13" s="257" t="s">
        <v>136</v>
      </c>
      <c r="B13" s="258"/>
      <c r="C13" s="258"/>
      <c r="D13" s="258"/>
      <c r="E13" s="258"/>
      <c r="F13" s="258"/>
      <c r="G13" s="258"/>
      <c r="H13" s="259"/>
      <c r="I13" s="1">
        <v>117</v>
      </c>
      <c r="J13" s="165">
        <v>263476139.82000002</v>
      </c>
      <c r="K13" s="154">
        <f>+J13-115719176</f>
        <v>147756963.82000002</v>
      </c>
      <c r="L13" s="154">
        <v>290696342.75000006</v>
      </c>
      <c r="M13" s="154">
        <f>+L13-132029528</f>
        <v>158666814.75000006</v>
      </c>
    </row>
    <row r="14" spans="1:13" ht="12.75">
      <c r="A14" s="257" t="s">
        <v>137</v>
      </c>
      <c r="B14" s="258"/>
      <c r="C14" s="258"/>
      <c r="D14" s="258"/>
      <c r="E14" s="258"/>
      <c r="F14" s="258"/>
      <c r="G14" s="258"/>
      <c r="H14" s="259"/>
      <c r="I14" s="1">
        <v>118</v>
      </c>
      <c r="J14" s="165">
        <v>2846708.44</v>
      </c>
      <c r="K14" s="154">
        <f>+J14-1279151</f>
        <v>1567557.44</v>
      </c>
      <c r="L14" s="154">
        <v>3161288.5</v>
      </c>
      <c r="M14" s="154">
        <f>+L14-1034339</f>
        <v>2126949.5</v>
      </c>
    </row>
    <row r="15" spans="1:13" ht="12.75">
      <c r="A15" s="257" t="s">
        <v>52</v>
      </c>
      <c r="B15" s="258"/>
      <c r="C15" s="258"/>
      <c r="D15" s="258"/>
      <c r="E15" s="258"/>
      <c r="F15" s="258"/>
      <c r="G15" s="258"/>
      <c r="H15" s="259"/>
      <c r="I15" s="1">
        <v>119</v>
      </c>
      <c r="J15" s="165">
        <v>162013706.05</v>
      </c>
      <c r="K15" s="154">
        <f>+J15-59174515</f>
        <v>102839191.05000001</v>
      </c>
      <c r="L15" s="154">
        <v>169165331.18</v>
      </c>
      <c r="M15" s="154">
        <f>+L15-66201249</f>
        <v>102964082.18</v>
      </c>
    </row>
    <row r="16" spans="1:13" ht="12.75">
      <c r="A16" s="260" t="s">
        <v>20</v>
      </c>
      <c r="B16" s="261"/>
      <c r="C16" s="261"/>
      <c r="D16" s="261"/>
      <c r="E16" s="261"/>
      <c r="F16" s="261"/>
      <c r="G16" s="261"/>
      <c r="H16" s="262"/>
      <c r="I16" s="1">
        <v>120</v>
      </c>
      <c r="J16" s="151">
        <f>SUM(J17:J19)</f>
        <v>371576608</v>
      </c>
      <c r="K16" s="151">
        <f>SUM(K17:K19)</f>
        <v>172756359</v>
      </c>
      <c r="L16" s="151">
        <f>SUM(L17:L19)</f>
        <v>413108603.67</v>
      </c>
      <c r="M16" s="151">
        <f>SUM(M17:M19)</f>
        <v>192182071.67</v>
      </c>
    </row>
    <row r="17" spans="1:13" ht="12.75">
      <c r="A17" s="257" t="s">
        <v>53</v>
      </c>
      <c r="B17" s="258"/>
      <c r="C17" s="258"/>
      <c r="D17" s="258"/>
      <c r="E17" s="258"/>
      <c r="F17" s="258"/>
      <c r="G17" s="258"/>
      <c r="H17" s="259"/>
      <c r="I17" s="1">
        <v>121</v>
      </c>
      <c r="J17" s="165">
        <v>224485300</v>
      </c>
      <c r="K17" s="154">
        <f>+J17-119978913</f>
        <v>104506387</v>
      </c>
      <c r="L17" s="154">
        <v>250446630.23084</v>
      </c>
      <c r="M17" s="154">
        <f>+L17-134227430</f>
        <v>116219200.23084</v>
      </c>
    </row>
    <row r="18" spans="1:13" ht="12.75">
      <c r="A18" s="257" t="s">
        <v>54</v>
      </c>
      <c r="B18" s="258"/>
      <c r="C18" s="258"/>
      <c r="D18" s="258"/>
      <c r="E18" s="258"/>
      <c r="F18" s="258"/>
      <c r="G18" s="258"/>
      <c r="H18" s="259"/>
      <c r="I18" s="1">
        <v>122</v>
      </c>
      <c r="J18" s="165">
        <v>94926444</v>
      </c>
      <c r="K18" s="154">
        <f>+J18-50830821</f>
        <v>44095623</v>
      </c>
      <c r="L18" s="154">
        <v>105462557.23536</v>
      </c>
      <c r="M18" s="154">
        <f>+L18-56053696</f>
        <v>49408861.23536</v>
      </c>
    </row>
    <row r="19" spans="1:13" ht="12.75">
      <c r="A19" s="257" t="s">
        <v>55</v>
      </c>
      <c r="B19" s="258"/>
      <c r="C19" s="258"/>
      <c r="D19" s="258"/>
      <c r="E19" s="258"/>
      <c r="F19" s="258"/>
      <c r="G19" s="258"/>
      <c r="H19" s="259"/>
      <c r="I19" s="1">
        <v>123</v>
      </c>
      <c r="J19" s="165">
        <v>52164864</v>
      </c>
      <c r="K19" s="154">
        <f>+J19-28010515</f>
        <v>24154349</v>
      </c>
      <c r="L19" s="154">
        <v>57199416.2038</v>
      </c>
      <c r="M19" s="154">
        <f>+L19-30645406</f>
        <v>26554010.2038</v>
      </c>
    </row>
    <row r="20" spans="1:13" ht="12.75">
      <c r="A20" s="260" t="s">
        <v>95</v>
      </c>
      <c r="B20" s="261"/>
      <c r="C20" s="261"/>
      <c r="D20" s="261"/>
      <c r="E20" s="261"/>
      <c r="F20" s="261"/>
      <c r="G20" s="261"/>
      <c r="H20" s="262"/>
      <c r="I20" s="1">
        <v>124</v>
      </c>
      <c r="J20" s="165">
        <v>263179786</v>
      </c>
      <c r="K20" s="154">
        <f>+J20-165705733</f>
        <v>97474053</v>
      </c>
      <c r="L20" s="154">
        <v>296398892.3322667</v>
      </c>
      <c r="M20" s="154">
        <f>+L20-194096778</f>
        <v>102302114.33226669</v>
      </c>
    </row>
    <row r="21" spans="1:13" ht="12.75">
      <c r="A21" s="260" t="s">
        <v>96</v>
      </c>
      <c r="B21" s="261"/>
      <c r="C21" s="261"/>
      <c r="D21" s="261"/>
      <c r="E21" s="261"/>
      <c r="F21" s="261"/>
      <c r="G21" s="261"/>
      <c r="H21" s="262"/>
      <c r="I21" s="1">
        <v>125</v>
      </c>
      <c r="J21" s="165">
        <v>102056770</v>
      </c>
      <c r="K21" s="154">
        <f>+J21-54332820</f>
        <v>47723950</v>
      </c>
      <c r="L21" s="154">
        <v>122929396.99000001</v>
      </c>
      <c r="M21" s="154">
        <f>+L21-64428224</f>
        <v>58501172.99000001</v>
      </c>
    </row>
    <row r="22" spans="1:13" ht="12.75">
      <c r="A22" s="260" t="s">
        <v>21</v>
      </c>
      <c r="B22" s="261"/>
      <c r="C22" s="261"/>
      <c r="D22" s="261"/>
      <c r="E22" s="261"/>
      <c r="F22" s="261"/>
      <c r="G22" s="261"/>
      <c r="H22" s="262"/>
      <c r="I22" s="1">
        <v>126</v>
      </c>
      <c r="J22" s="151">
        <f>SUM(J23:J24)</f>
        <v>69637</v>
      </c>
      <c r="K22" s="151">
        <f>SUM(K23:K24)</f>
        <v>0</v>
      </c>
      <c r="L22" s="151">
        <f>SUM(L23:L24)</f>
        <v>83577.82</v>
      </c>
      <c r="M22" s="151">
        <f>SUM(M23:M24)</f>
        <v>-0.17999999999301508</v>
      </c>
    </row>
    <row r="23" spans="1:13" ht="12.75">
      <c r="A23" s="257" t="s">
        <v>127</v>
      </c>
      <c r="B23" s="258"/>
      <c r="C23" s="258"/>
      <c r="D23" s="258"/>
      <c r="E23" s="258"/>
      <c r="F23" s="258"/>
      <c r="G23" s="258"/>
      <c r="H23" s="259"/>
      <c r="I23" s="1">
        <v>127</v>
      </c>
      <c r="J23" s="154"/>
      <c r="K23" s="154"/>
      <c r="L23" s="154"/>
      <c r="M23" s="154"/>
    </row>
    <row r="24" spans="1:13" ht="12.75">
      <c r="A24" s="257" t="s">
        <v>128</v>
      </c>
      <c r="B24" s="258"/>
      <c r="C24" s="258"/>
      <c r="D24" s="258"/>
      <c r="E24" s="258"/>
      <c r="F24" s="258"/>
      <c r="G24" s="258"/>
      <c r="H24" s="259"/>
      <c r="I24" s="1">
        <v>128</v>
      </c>
      <c r="J24" s="165">
        <v>69637</v>
      </c>
      <c r="K24" s="154">
        <f>+J24-69637</f>
        <v>0</v>
      </c>
      <c r="L24" s="154">
        <v>83577.82</v>
      </c>
      <c r="M24" s="154">
        <f>+L24-83578</f>
        <v>-0.17999999999301508</v>
      </c>
    </row>
    <row r="25" spans="1:13" ht="12.75">
      <c r="A25" s="260" t="s">
        <v>97</v>
      </c>
      <c r="B25" s="261"/>
      <c r="C25" s="261"/>
      <c r="D25" s="261"/>
      <c r="E25" s="261"/>
      <c r="F25" s="261"/>
      <c r="G25" s="261"/>
      <c r="H25" s="262"/>
      <c r="I25" s="1">
        <v>129</v>
      </c>
      <c r="J25" s="154"/>
      <c r="K25" s="154"/>
      <c r="L25" s="154"/>
      <c r="M25" s="154"/>
    </row>
    <row r="26" spans="1:13" ht="12.75">
      <c r="A26" s="260" t="s">
        <v>41</v>
      </c>
      <c r="B26" s="261"/>
      <c r="C26" s="261"/>
      <c r="D26" s="261"/>
      <c r="E26" s="261"/>
      <c r="F26" s="261"/>
      <c r="G26" s="261"/>
      <c r="H26" s="262"/>
      <c r="I26" s="1">
        <v>130</v>
      </c>
      <c r="J26" s="165">
        <v>6531996</v>
      </c>
      <c r="K26" s="154">
        <f>+J26-3492382</f>
        <v>3039614</v>
      </c>
      <c r="L26" s="154">
        <v>12574921.379999999</v>
      </c>
      <c r="M26" s="154">
        <f>+L26-10668474</f>
        <v>1906447.379999999</v>
      </c>
    </row>
    <row r="27" spans="1:13" ht="12.75">
      <c r="A27" s="260" t="s">
        <v>199</v>
      </c>
      <c r="B27" s="261"/>
      <c r="C27" s="261"/>
      <c r="D27" s="261"/>
      <c r="E27" s="261"/>
      <c r="F27" s="261"/>
      <c r="G27" s="261"/>
      <c r="H27" s="262"/>
      <c r="I27" s="1">
        <v>131</v>
      </c>
      <c r="J27" s="151">
        <f>SUM(J28:J32)</f>
        <v>59096659</v>
      </c>
      <c r="K27" s="151">
        <f>SUM(K28:K32)</f>
        <v>11188199</v>
      </c>
      <c r="L27" s="151">
        <f>SUM(L28:L32)</f>
        <v>52284869.620000005</v>
      </c>
      <c r="M27" s="151">
        <f>SUM(M28:M32)</f>
        <v>6732295.620000004</v>
      </c>
    </row>
    <row r="28" spans="1:13" ht="12.75">
      <c r="A28" s="298" t="s">
        <v>333</v>
      </c>
      <c r="B28" s="299"/>
      <c r="C28" s="299"/>
      <c r="D28" s="299"/>
      <c r="E28" s="299"/>
      <c r="F28" s="299"/>
      <c r="G28" s="299"/>
      <c r="H28" s="300"/>
      <c r="I28" s="1">
        <v>132</v>
      </c>
      <c r="J28" s="165"/>
      <c r="K28" s="154"/>
      <c r="L28" s="154"/>
      <c r="M28" s="154"/>
    </row>
    <row r="29" spans="1:13" ht="12.75">
      <c r="A29" s="298" t="s">
        <v>334</v>
      </c>
      <c r="B29" s="299"/>
      <c r="C29" s="299"/>
      <c r="D29" s="299"/>
      <c r="E29" s="299"/>
      <c r="F29" s="299"/>
      <c r="G29" s="299"/>
      <c r="H29" s="300"/>
      <c r="I29" s="1">
        <v>133</v>
      </c>
      <c r="J29" s="165">
        <v>49322665</v>
      </c>
      <c r="K29" s="154">
        <f>+J29-39028122</f>
        <v>10294543</v>
      </c>
      <c r="L29" s="154">
        <v>45219844.410000004</v>
      </c>
      <c r="M29" s="154">
        <f>+L29-41003106</f>
        <v>4216738.410000004</v>
      </c>
    </row>
    <row r="30" spans="1:13" ht="12.75">
      <c r="A30" s="260" t="s">
        <v>129</v>
      </c>
      <c r="B30" s="261"/>
      <c r="C30" s="261"/>
      <c r="D30" s="261"/>
      <c r="E30" s="261"/>
      <c r="F30" s="261"/>
      <c r="G30" s="261"/>
      <c r="H30" s="262"/>
      <c r="I30" s="1">
        <v>134</v>
      </c>
      <c r="J30" s="165"/>
      <c r="K30" s="154"/>
      <c r="L30" s="154"/>
      <c r="M30" s="154"/>
    </row>
    <row r="31" spans="1:13" ht="12.75">
      <c r="A31" s="260" t="s">
        <v>207</v>
      </c>
      <c r="B31" s="261"/>
      <c r="C31" s="261"/>
      <c r="D31" s="261"/>
      <c r="E31" s="261"/>
      <c r="F31" s="261"/>
      <c r="G31" s="261"/>
      <c r="H31" s="262"/>
      <c r="I31" s="1">
        <v>135</v>
      </c>
      <c r="J31" s="165">
        <v>7098051</v>
      </c>
      <c r="K31" s="154">
        <f>+J31-7098051</f>
        <v>0</v>
      </c>
      <c r="L31" s="154">
        <v>4696028.87</v>
      </c>
      <c r="M31" s="154">
        <f>+L31-2738644</f>
        <v>1957384.87</v>
      </c>
    </row>
    <row r="32" spans="1:13" ht="12.75">
      <c r="A32" s="260" t="s">
        <v>130</v>
      </c>
      <c r="B32" s="261"/>
      <c r="C32" s="261"/>
      <c r="D32" s="261"/>
      <c r="E32" s="261"/>
      <c r="F32" s="261"/>
      <c r="G32" s="261"/>
      <c r="H32" s="262"/>
      <c r="I32" s="1">
        <v>136</v>
      </c>
      <c r="J32" s="154">
        <v>2675943</v>
      </c>
      <c r="K32" s="154">
        <f>+J32-1782287</f>
        <v>893656</v>
      </c>
      <c r="L32" s="154">
        <v>2368996.34</v>
      </c>
      <c r="M32" s="154">
        <f>+L32-1810824</f>
        <v>558172.3399999999</v>
      </c>
    </row>
    <row r="33" spans="1:13" ht="12.75">
      <c r="A33" s="260" t="s">
        <v>200</v>
      </c>
      <c r="B33" s="261"/>
      <c r="C33" s="261"/>
      <c r="D33" s="261"/>
      <c r="E33" s="261"/>
      <c r="F33" s="261"/>
      <c r="G33" s="261"/>
      <c r="H33" s="262"/>
      <c r="I33" s="1">
        <v>137</v>
      </c>
      <c r="J33" s="151">
        <f>SUM(J34:J37)</f>
        <v>68291840</v>
      </c>
      <c r="K33" s="151">
        <f>SUM(K34:K37)</f>
        <v>41231099</v>
      </c>
      <c r="L33" s="151">
        <f>SUM(L34:L37)</f>
        <v>60133527.08</v>
      </c>
      <c r="M33" s="151">
        <f>SUM(M34:M37)</f>
        <v>29686312.08</v>
      </c>
    </row>
    <row r="34" spans="1:13" ht="12.75">
      <c r="A34" s="260" t="s">
        <v>56</v>
      </c>
      <c r="B34" s="261"/>
      <c r="C34" s="261"/>
      <c r="D34" s="261"/>
      <c r="E34" s="261"/>
      <c r="F34" s="261"/>
      <c r="G34" s="261"/>
      <c r="H34" s="262"/>
      <c r="I34" s="1">
        <v>138</v>
      </c>
      <c r="J34" s="165"/>
      <c r="K34" s="154"/>
      <c r="L34" s="154"/>
      <c r="M34" s="154"/>
    </row>
    <row r="35" spans="1:13" ht="12.75">
      <c r="A35" s="298" t="s">
        <v>335</v>
      </c>
      <c r="B35" s="299"/>
      <c r="C35" s="299"/>
      <c r="D35" s="299"/>
      <c r="E35" s="299"/>
      <c r="F35" s="299"/>
      <c r="G35" s="299"/>
      <c r="H35" s="300"/>
      <c r="I35" s="1">
        <v>139</v>
      </c>
      <c r="J35" s="165">
        <v>61472233</v>
      </c>
      <c r="K35" s="154">
        <f>+J35-24847979</f>
        <v>36624254</v>
      </c>
      <c r="L35" s="154">
        <v>54107871.98</v>
      </c>
      <c r="M35" s="154">
        <f>+L35-26783614</f>
        <v>27324257.979999997</v>
      </c>
    </row>
    <row r="36" spans="1:13" ht="12.75">
      <c r="A36" s="260" t="s">
        <v>208</v>
      </c>
      <c r="B36" s="261"/>
      <c r="C36" s="261"/>
      <c r="D36" s="261"/>
      <c r="E36" s="261"/>
      <c r="F36" s="261"/>
      <c r="G36" s="261"/>
      <c r="H36" s="262"/>
      <c r="I36" s="1">
        <v>140</v>
      </c>
      <c r="J36" s="165">
        <v>5990955</v>
      </c>
      <c r="K36" s="154">
        <f>+J36-1605295</f>
        <v>4385660</v>
      </c>
      <c r="L36" s="154">
        <v>5086445.39</v>
      </c>
      <c r="M36" s="154">
        <f>+L36-2957564</f>
        <v>2128881.3899999997</v>
      </c>
    </row>
    <row r="37" spans="1:13" ht="12.75">
      <c r="A37" s="260" t="s">
        <v>57</v>
      </c>
      <c r="B37" s="261"/>
      <c r="C37" s="261"/>
      <c r="D37" s="261"/>
      <c r="E37" s="261"/>
      <c r="F37" s="261"/>
      <c r="G37" s="261"/>
      <c r="H37" s="262"/>
      <c r="I37" s="1">
        <v>141</v>
      </c>
      <c r="J37" s="165">
        <v>828652</v>
      </c>
      <c r="K37" s="154">
        <f>+J37-607467</f>
        <v>221185</v>
      </c>
      <c r="L37" s="154">
        <v>939209.71</v>
      </c>
      <c r="M37" s="154">
        <f>+L37-706037</f>
        <v>233172.70999999996</v>
      </c>
    </row>
    <row r="38" spans="1:13" ht="12.75">
      <c r="A38" s="260" t="s">
        <v>182</v>
      </c>
      <c r="B38" s="261"/>
      <c r="C38" s="261"/>
      <c r="D38" s="261"/>
      <c r="E38" s="261"/>
      <c r="F38" s="261"/>
      <c r="G38" s="261"/>
      <c r="H38" s="262"/>
      <c r="I38" s="1">
        <v>142</v>
      </c>
      <c r="J38" s="154"/>
      <c r="K38" s="154"/>
      <c r="L38" s="154"/>
      <c r="M38" s="154"/>
    </row>
    <row r="39" spans="1:13" ht="12.75">
      <c r="A39" s="260" t="s">
        <v>183</v>
      </c>
      <c r="B39" s="261"/>
      <c r="C39" s="261"/>
      <c r="D39" s="261"/>
      <c r="E39" s="261"/>
      <c r="F39" s="261"/>
      <c r="G39" s="261"/>
      <c r="H39" s="262"/>
      <c r="I39" s="1">
        <v>143</v>
      </c>
      <c r="J39" s="154"/>
      <c r="K39" s="154"/>
      <c r="L39" s="154"/>
      <c r="M39" s="154"/>
    </row>
    <row r="40" spans="1:13" ht="12.75">
      <c r="A40" s="260" t="s">
        <v>209</v>
      </c>
      <c r="B40" s="261"/>
      <c r="C40" s="261"/>
      <c r="D40" s="261"/>
      <c r="E40" s="261"/>
      <c r="F40" s="261"/>
      <c r="G40" s="261"/>
      <c r="H40" s="262"/>
      <c r="I40" s="1">
        <v>144</v>
      </c>
      <c r="J40" s="154"/>
      <c r="K40" s="154"/>
      <c r="L40" s="154"/>
      <c r="M40" s="154"/>
    </row>
    <row r="41" spans="1:13" ht="12.75">
      <c r="A41" s="260" t="s">
        <v>210</v>
      </c>
      <c r="B41" s="261"/>
      <c r="C41" s="261"/>
      <c r="D41" s="261"/>
      <c r="E41" s="261"/>
      <c r="F41" s="261"/>
      <c r="G41" s="261"/>
      <c r="H41" s="262"/>
      <c r="I41" s="1">
        <v>145</v>
      </c>
      <c r="J41" s="154"/>
      <c r="K41" s="154"/>
      <c r="L41" s="154"/>
      <c r="M41" s="154"/>
    </row>
    <row r="42" spans="1:13" ht="12.75">
      <c r="A42" s="260" t="s">
        <v>366</v>
      </c>
      <c r="B42" s="261"/>
      <c r="C42" s="261"/>
      <c r="D42" s="261"/>
      <c r="E42" s="261"/>
      <c r="F42" s="261"/>
      <c r="G42" s="261"/>
      <c r="H42" s="262"/>
      <c r="I42" s="1">
        <v>146</v>
      </c>
      <c r="J42" s="151">
        <f>J7+J27+J38+J40</f>
        <v>1739969899</v>
      </c>
      <c r="K42" s="151">
        <f>K7+K27+K38+K40</f>
        <v>1168501522</v>
      </c>
      <c r="L42" s="151">
        <f>L7+L27+L38+L40</f>
        <v>1921028970.35</v>
      </c>
      <c r="M42" s="151">
        <f>M7+M27+M38+M40</f>
        <v>1273371037.35</v>
      </c>
    </row>
    <row r="43" spans="1:13" ht="12.75">
      <c r="A43" s="260" t="s">
        <v>367</v>
      </c>
      <c r="B43" s="261"/>
      <c r="C43" s="261"/>
      <c r="D43" s="261"/>
      <c r="E43" s="261"/>
      <c r="F43" s="261"/>
      <c r="G43" s="261"/>
      <c r="H43" s="262"/>
      <c r="I43" s="1">
        <v>147</v>
      </c>
      <c r="J43" s="151">
        <f>J10+J33+J39+J41</f>
        <v>1240043191.31</v>
      </c>
      <c r="K43" s="151">
        <f>K10+K33+K39+K41</f>
        <v>614388787.3100001</v>
      </c>
      <c r="L43" s="151">
        <f>L10+L33+L39+L41</f>
        <v>1368251881.7022667</v>
      </c>
      <c r="M43" s="151">
        <f>M10+M33+M39+M41</f>
        <v>648335964.7022668</v>
      </c>
    </row>
    <row r="44" spans="1:13" ht="12.75">
      <c r="A44" s="260" t="s">
        <v>218</v>
      </c>
      <c r="B44" s="261"/>
      <c r="C44" s="261"/>
      <c r="D44" s="261"/>
      <c r="E44" s="261"/>
      <c r="F44" s="261"/>
      <c r="G44" s="261"/>
      <c r="H44" s="262"/>
      <c r="I44" s="1">
        <v>148</v>
      </c>
      <c r="J44" s="151">
        <f>J42-J43</f>
        <v>499926707.69000006</v>
      </c>
      <c r="K44" s="151">
        <f>K42-K43</f>
        <v>554112734.6899999</v>
      </c>
      <c r="L44" s="151">
        <f>L42-L43</f>
        <v>552777088.6477332</v>
      </c>
      <c r="M44" s="151">
        <f>M42-M43</f>
        <v>625035072.6477331</v>
      </c>
    </row>
    <row r="45" spans="1:13" ht="12.75">
      <c r="A45" s="268" t="s">
        <v>202</v>
      </c>
      <c r="B45" s="269"/>
      <c r="C45" s="269"/>
      <c r="D45" s="269"/>
      <c r="E45" s="269"/>
      <c r="F45" s="269"/>
      <c r="G45" s="269"/>
      <c r="H45" s="270"/>
      <c r="I45" s="1">
        <v>149</v>
      </c>
      <c r="J45" s="151">
        <f>IF(J42&gt;J43,J42-J43,0)</f>
        <v>499926707.69000006</v>
      </c>
      <c r="K45" s="151">
        <f>IF(K42&gt;K43,K42-K43,0)</f>
        <v>554112734.6899999</v>
      </c>
      <c r="L45" s="151">
        <f>IF(L42&gt;L43,L42-L43,0)</f>
        <v>552777088.6477332</v>
      </c>
      <c r="M45" s="151">
        <f>IF(M42&gt;M43,M42-M43,0)</f>
        <v>625035072.6477331</v>
      </c>
    </row>
    <row r="46" spans="1:13" ht="12.75">
      <c r="A46" s="268" t="s">
        <v>203</v>
      </c>
      <c r="B46" s="269"/>
      <c r="C46" s="269"/>
      <c r="D46" s="269"/>
      <c r="E46" s="269"/>
      <c r="F46" s="269"/>
      <c r="G46" s="269"/>
      <c r="H46" s="270"/>
      <c r="I46" s="1">
        <v>150</v>
      </c>
      <c r="J46" s="151">
        <f>IF(J43&gt;J42,J43-J42,0)</f>
        <v>0</v>
      </c>
      <c r="K46" s="151">
        <f>IF(K43&gt;K42,K43-K42,0)</f>
        <v>0</v>
      </c>
      <c r="L46" s="151">
        <f>IF(L43&gt;L42,L43-L42,0)</f>
        <v>0</v>
      </c>
      <c r="M46" s="151">
        <f>IF(M43&gt;M42,M43-M42,0)</f>
        <v>0</v>
      </c>
    </row>
    <row r="47" spans="1:13" ht="12.75">
      <c r="A47" s="260" t="s">
        <v>201</v>
      </c>
      <c r="B47" s="261"/>
      <c r="C47" s="261"/>
      <c r="D47" s="261"/>
      <c r="E47" s="261"/>
      <c r="F47" s="261"/>
      <c r="G47" s="261"/>
      <c r="H47" s="262"/>
      <c r="I47" s="1">
        <v>151</v>
      </c>
      <c r="J47" s="154">
        <v>-128203</v>
      </c>
      <c r="K47" s="154"/>
      <c r="L47" s="154"/>
      <c r="M47" s="154"/>
    </row>
    <row r="48" spans="1:13" ht="12.75">
      <c r="A48" s="260" t="s">
        <v>219</v>
      </c>
      <c r="B48" s="261"/>
      <c r="C48" s="261"/>
      <c r="D48" s="261"/>
      <c r="E48" s="261"/>
      <c r="F48" s="261"/>
      <c r="G48" s="261"/>
      <c r="H48" s="262"/>
      <c r="I48" s="1">
        <v>152</v>
      </c>
      <c r="J48" s="151">
        <f>J44-J47</f>
        <v>500054910.69000006</v>
      </c>
      <c r="K48" s="151">
        <f>K44-K47</f>
        <v>554112734.6899999</v>
      </c>
      <c r="L48" s="151">
        <f>L44-L47</f>
        <v>552777088.6477332</v>
      </c>
      <c r="M48" s="151">
        <f>M44-M47</f>
        <v>625035072.6477331</v>
      </c>
    </row>
    <row r="49" spans="1:13" ht="12.75">
      <c r="A49" s="268" t="s">
        <v>180</v>
      </c>
      <c r="B49" s="269"/>
      <c r="C49" s="269"/>
      <c r="D49" s="269"/>
      <c r="E49" s="269"/>
      <c r="F49" s="269"/>
      <c r="G49" s="269"/>
      <c r="H49" s="270"/>
      <c r="I49" s="1">
        <v>153</v>
      </c>
      <c r="J49" s="151">
        <f>IF(J48&gt;0,J48,0)</f>
        <v>500054910.69000006</v>
      </c>
      <c r="K49" s="151">
        <f>IF(K48&gt;0,K48,0)</f>
        <v>554112734.6899999</v>
      </c>
      <c r="L49" s="151">
        <f>IF(L48&gt;0,L48,0)</f>
        <v>552777088.6477332</v>
      </c>
      <c r="M49" s="151">
        <f>IF(M48&gt;0,M48,0)</f>
        <v>625035072.6477331</v>
      </c>
    </row>
    <row r="50" spans="1:13" ht="12.75">
      <c r="A50" s="311" t="s">
        <v>204</v>
      </c>
      <c r="B50" s="312"/>
      <c r="C50" s="312"/>
      <c r="D50" s="312"/>
      <c r="E50" s="312"/>
      <c r="F50" s="312"/>
      <c r="G50" s="312"/>
      <c r="H50" s="313"/>
      <c r="I50" s="2">
        <v>154</v>
      </c>
      <c r="J50" s="160">
        <f>IF(J48&lt;0,-J48,0)</f>
        <v>0</v>
      </c>
      <c r="K50" s="160">
        <f>IF(K48&lt;0,-K48,0)</f>
        <v>0</v>
      </c>
      <c r="L50" s="160">
        <f>IF(L48&lt;0,-L48,0)</f>
        <v>0</v>
      </c>
      <c r="M50" s="160">
        <f>IF(M48&lt;0,-M48,0)</f>
        <v>0</v>
      </c>
    </row>
    <row r="51" spans="1:13" ht="12.75" customHeight="1">
      <c r="A51" s="249" t="s">
        <v>291</v>
      </c>
      <c r="B51" s="250"/>
      <c r="C51" s="250"/>
      <c r="D51" s="250"/>
      <c r="E51" s="250"/>
      <c r="F51" s="250"/>
      <c r="G51" s="250"/>
      <c r="H51" s="250"/>
      <c r="I51" s="250"/>
      <c r="J51" s="250"/>
      <c r="K51" s="250"/>
      <c r="L51" s="250"/>
      <c r="M51" s="250"/>
    </row>
    <row r="52" spans="1:13" ht="12.75" customHeight="1">
      <c r="A52" s="253" t="s">
        <v>175</v>
      </c>
      <c r="B52" s="254"/>
      <c r="C52" s="254"/>
      <c r="D52" s="254"/>
      <c r="E52" s="254"/>
      <c r="F52" s="254"/>
      <c r="G52" s="254"/>
      <c r="H52" s="254"/>
      <c r="I52" s="166"/>
      <c r="J52" s="166"/>
      <c r="K52" s="166"/>
      <c r="L52" s="166"/>
      <c r="M52" s="167"/>
    </row>
    <row r="53" spans="1:13" ht="12.75">
      <c r="A53" s="307" t="s">
        <v>216</v>
      </c>
      <c r="B53" s="308"/>
      <c r="C53" s="308"/>
      <c r="D53" s="308"/>
      <c r="E53" s="308"/>
      <c r="F53" s="308"/>
      <c r="G53" s="308"/>
      <c r="H53" s="309"/>
      <c r="I53" s="1">
        <v>155</v>
      </c>
      <c r="J53" s="154">
        <f>+J48-J54</f>
        <v>483622368.69000006</v>
      </c>
      <c r="K53" s="154">
        <f>+K48-K54</f>
        <v>529035941.68999994</v>
      </c>
      <c r="L53" s="154">
        <f>+L48-L54</f>
        <v>526951519.6477332</v>
      </c>
      <c r="M53" s="154">
        <f>+M48-M54</f>
        <v>590287838.6477331</v>
      </c>
    </row>
    <row r="54" spans="1:13" ht="12.75">
      <c r="A54" s="307" t="s">
        <v>217</v>
      </c>
      <c r="B54" s="308"/>
      <c r="C54" s="308"/>
      <c r="D54" s="308"/>
      <c r="E54" s="308"/>
      <c r="F54" s="308"/>
      <c r="G54" s="308"/>
      <c r="H54" s="309"/>
      <c r="I54" s="1">
        <v>156</v>
      </c>
      <c r="J54" s="168">
        <v>16432542</v>
      </c>
      <c r="K54" s="158">
        <f>+J54--8644251</f>
        <v>25076793</v>
      </c>
      <c r="L54" s="168">
        <v>25825569</v>
      </c>
      <c r="M54" s="158">
        <f>+L54+8921665</f>
        <v>34747234</v>
      </c>
    </row>
    <row r="55" spans="1:13" ht="12.75" customHeight="1">
      <c r="A55" s="249" t="s">
        <v>177</v>
      </c>
      <c r="B55" s="250"/>
      <c r="C55" s="250"/>
      <c r="D55" s="250"/>
      <c r="E55" s="250"/>
      <c r="F55" s="250"/>
      <c r="G55" s="250"/>
      <c r="H55" s="250"/>
      <c r="I55" s="250"/>
      <c r="J55" s="250"/>
      <c r="K55" s="250"/>
      <c r="L55" s="250"/>
      <c r="M55" s="310"/>
    </row>
    <row r="56" spans="1:13" ht="12.75">
      <c r="A56" s="253" t="s">
        <v>374</v>
      </c>
      <c r="B56" s="254"/>
      <c r="C56" s="254"/>
      <c r="D56" s="254"/>
      <c r="E56" s="254"/>
      <c r="F56" s="254"/>
      <c r="G56" s="254"/>
      <c r="H56" s="271"/>
      <c r="I56" s="8">
        <v>157</v>
      </c>
      <c r="J56" s="150">
        <f>+J48</f>
        <v>500054910.69000006</v>
      </c>
      <c r="K56" s="150">
        <f>+K48</f>
        <v>554112734.6899999</v>
      </c>
      <c r="L56" s="150">
        <f>+L48</f>
        <v>552777088.6477332</v>
      </c>
      <c r="M56" s="150">
        <f>+M48</f>
        <v>625035072.6477331</v>
      </c>
    </row>
    <row r="57" spans="1:13" ht="12.75">
      <c r="A57" s="260" t="s">
        <v>205</v>
      </c>
      <c r="B57" s="261"/>
      <c r="C57" s="261"/>
      <c r="D57" s="261"/>
      <c r="E57" s="261"/>
      <c r="F57" s="261"/>
      <c r="G57" s="261"/>
      <c r="H57" s="262"/>
      <c r="I57" s="1">
        <v>158</v>
      </c>
      <c r="J57" s="151">
        <f>SUM(J58:J64)</f>
        <v>27429</v>
      </c>
      <c r="K57" s="151">
        <f>SUM(K58:K64)</f>
        <v>12401</v>
      </c>
      <c r="L57" s="151">
        <f>SUM(L58:L64)</f>
        <v>165427.96</v>
      </c>
      <c r="M57" s="151">
        <f>SUM(M58:M64)</f>
        <v>165427.96</v>
      </c>
    </row>
    <row r="58" spans="1:13" ht="12.75">
      <c r="A58" s="260" t="s">
        <v>211</v>
      </c>
      <c r="B58" s="261"/>
      <c r="C58" s="261"/>
      <c r="D58" s="261"/>
      <c r="E58" s="261"/>
      <c r="F58" s="261"/>
      <c r="G58" s="261"/>
      <c r="H58" s="262"/>
      <c r="I58" s="1">
        <v>159</v>
      </c>
      <c r="J58" s="154"/>
      <c r="K58" s="154"/>
      <c r="L58" s="154"/>
      <c r="M58" s="154"/>
    </row>
    <row r="59" spans="1:13" ht="12.75">
      <c r="A59" s="298" t="s">
        <v>336</v>
      </c>
      <c r="B59" s="299"/>
      <c r="C59" s="299"/>
      <c r="D59" s="299"/>
      <c r="E59" s="299"/>
      <c r="F59" s="299"/>
      <c r="G59" s="299"/>
      <c r="H59" s="300"/>
      <c r="I59" s="1">
        <v>160</v>
      </c>
      <c r="J59" s="154"/>
      <c r="K59" s="154"/>
      <c r="L59" s="154"/>
      <c r="M59" s="154"/>
    </row>
    <row r="60" spans="1:13" ht="12.75">
      <c r="A60" s="298" t="s">
        <v>337</v>
      </c>
      <c r="B60" s="299"/>
      <c r="C60" s="299"/>
      <c r="D60" s="299"/>
      <c r="E60" s="299"/>
      <c r="F60" s="299"/>
      <c r="G60" s="299"/>
      <c r="H60" s="300"/>
      <c r="I60" s="1">
        <v>161</v>
      </c>
      <c r="J60" s="154">
        <v>27429</v>
      </c>
      <c r="K60" s="154">
        <f>+J60-15028</f>
        <v>12401</v>
      </c>
      <c r="L60" s="154">
        <v>165427.96</v>
      </c>
      <c r="M60" s="154">
        <f>+L60</f>
        <v>165427.96</v>
      </c>
    </row>
    <row r="61" spans="1:13" ht="12.75">
      <c r="A61" s="260" t="s">
        <v>212</v>
      </c>
      <c r="B61" s="261"/>
      <c r="C61" s="261"/>
      <c r="D61" s="261"/>
      <c r="E61" s="261"/>
      <c r="F61" s="261"/>
      <c r="G61" s="261"/>
      <c r="H61" s="262"/>
      <c r="I61" s="1">
        <v>162</v>
      </c>
      <c r="J61" s="154"/>
      <c r="K61" s="154"/>
      <c r="L61" s="154"/>
      <c r="M61" s="154"/>
    </row>
    <row r="62" spans="1:13" ht="12.75">
      <c r="A62" s="260" t="s">
        <v>213</v>
      </c>
      <c r="B62" s="261"/>
      <c r="C62" s="261"/>
      <c r="D62" s="261"/>
      <c r="E62" s="261"/>
      <c r="F62" s="261"/>
      <c r="G62" s="261"/>
      <c r="H62" s="262"/>
      <c r="I62" s="1">
        <v>163</v>
      </c>
      <c r="J62" s="154"/>
      <c r="K62" s="154"/>
      <c r="L62" s="154"/>
      <c r="M62" s="154"/>
    </row>
    <row r="63" spans="1:13" ht="12.75">
      <c r="A63" s="260" t="s">
        <v>214</v>
      </c>
      <c r="B63" s="261"/>
      <c r="C63" s="261"/>
      <c r="D63" s="261"/>
      <c r="E63" s="261"/>
      <c r="F63" s="261"/>
      <c r="G63" s="261"/>
      <c r="H63" s="262"/>
      <c r="I63" s="1">
        <v>164</v>
      </c>
      <c r="J63" s="154"/>
      <c r="K63" s="154"/>
      <c r="L63" s="154"/>
      <c r="M63" s="154"/>
    </row>
    <row r="64" spans="1:13" ht="12.75">
      <c r="A64" s="260" t="s">
        <v>215</v>
      </c>
      <c r="B64" s="261"/>
      <c r="C64" s="261"/>
      <c r="D64" s="261"/>
      <c r="E64" s="261"/>
      <c r="F64" s="261"/>
      <c r="G64" s="261"/>
      <c r="H64" s="262"/>
      <c r="I64" s="1">
        <v>165</v>
      </c>
      <c r="J64" s="154"/>
      <c r="K64" s="154"/>
      <c r="L64" s="154"/>
      <c r="M64" s="154"/>
    </row>
    <row r="65" spans="1:13" ht="12.75">
      <c r="A65" s="260" t="s">
        <v>206</v>
      </c>
      <c r="B65" s="261"/>
      <c r="C65" s="261"/>
      <c r="D65" s="261"/>
      <c r="E65" s="261"/>
      <c r="F65" s="261"/>
      <c r="G65" s="261"/>
      <c r="H65" s="262"/>
      <c r="I65" s="1">
        <v>166</v>
      </c>
      <c r="J65" s="154">
        <v>5485</v>
      </c>
      <c r="K65" s="154">
        <f>+J65-3005</f>
        <v>2480</v>
      </c>
      <c r="L65" s="154">
        <v>33085.59</v>
      </c>
      <c r="M65" s="154">
        <f>+L65</f>
        <v>33085.59</v>
      </c>
    </row>
    <row r="66" spans="1:13" ht="12.75">
      <c r="A66" s="298" t="s">
        <v>338</v>
      </c>
      <c r="B66" s="299"/>
      <c r="C66" s="299"/>
      <c r="D66" s="299"/>
      <c r="E66" s="299"/>
      <c r="F66" s="299"/>
      <c r="G66" s="299"/>
      <c r="H66" s="300"/>
      <c r="I66" s="1">
        <v>167</v>
      </c>
      <c r="J66" s="151">
        <f>J57-J65</f>
        <v>21944</v>
      </c>
      <c r="K66" s="151">
        <f>K57-K65</f>
        <v>9921</v>
      </c>
      <c r="L66" s="151">
        <f>L57-L65</f>
        <v>132342.37</v>
      </c>
      <c r="M66" s="151">
        <f>M57-M65</f>
        <v>132342.37</v>
      </c>
    </row>
    <row r="67" spans="1:13" ht="12.75">
      <c r="A67" s="260" t="s">
        <v>181</v>
      </c>
      <c r="B67" s="261"/>
      <c r="C67" s="261"/>
      <c r="D67" s="261"/>
      <c r="E67" s="261"/>
      <c r="F67" s="261"/>
      <c r="G67" s="261"/>
      <c r="H67" s="262"/>
      <c r="I67" s="1">
        <v>168</v>
      </c>
      <c r="J67" s="160">
        <f>J56+J66</f>
        <v>500076854.69000006</v>
      </c>
      <c r="K67" s="160">
        <f>K56+K66</f>
        <v>554122655.6899999</v>
      </c>
      <c r="L67" s="160">
        <f>L56+L66</f>
        <v>552909431.0177332</v>
      </c>
      <c r="M67" s="160">
        <f>M56+M66</f>
        <v>625167415.0177331</v>
      </c>
    </row>
    <row r="68" spans="1:13" ht="12.75" customHeight="1">
      <c r="A68" s="301" t="s">
        <v>375</v>
      </c>
      <c r="B68" s="302"/>
      <c r="C68" s="302"/>
      <c r="D68" s="302"/>
      <c r="E68" s="302"/>
      <c r="F68" s="302"/>
      <c r="G68" s="302"/>
      <c r="H68" s="302"/>
      <c r="I68" s="302"/>
      <c r="J68" s="302"/>
      <c r="K68" s="302"/>
      <c r="L68" s="302"/>
      <c r="M68" s="303"/>
    </row>
    <row r="69" spans="1:13" ht="12.75" customHeight="1">
      <c r="A69" s="304" t="s">
        <v>176</v>
      </c>
      <c r="B69" s="305"/>
      <c r="C69" s="305"/>
      <c r="D69" s="305"/>
      <c r="E69" s="305"/>
      <c r="F69" s="305"/>
      <c r="G69" s="305"/>
      <c r="H69" s="305"/>
      <c r="I69" s="305"/>
      <c r="J69" s="305"/>
      <c r="K69" s="305"/>
      <c r="L69" s="305"/>
      <c r="M69" s="306"/>
    </row>
    <row r="70" spans="1:13" ht="12.75">
      <c r="A70" s="307" t="s">
        <v>216</v>
      </c>
      <c r="B70" s="308"/>
      <c r="C70" s="308"/>
      <c r="D70" s="308"/>
      <c r="E70" s="308"/>
      <c r="F70" s="308"/>
      <c r="G70" s="308"/>
      <c r="H70" s="309"/>
      <c r="I70" s="1">
        <v>169</v>
      </c>
      <c r="J70" s="154">
        <f>+J67-J71</f>
        <v>483644312.69000006</v>
      </c>
      <c r="K70" s="154">
        <f>+K67-K71</f>
        <v>529045862.68999994</v>
      </c>
      <c r="L70" s="154">
        <f>+L67-L71</f>
        <v>527083862.0177332</v>
      </c>
      <c r="M70" s="154">
        <f>+M67-M71</f>
        <v>590420181.0177331</v>
      </c>
    </row>
    <row r="71" spans="1:13" ht="12.75">
      <c r="A71" s="295" t="s">
        <v>217</v>
      </c>
      <c r="B71" s="296"/>
      <c r="C71" s="296"/>
      <c r="D71" s="296"/>
      <c r="E71" s="296"/>
      <c r="F71" s="296"/>
      <c r="G71" s="296"/>
      <c r="H71" s="297"/>
      <c r="I71" s="4">
        <v>170</v>
      </c>
      <c r="J71" s="158">
        <f>+J54</f>
        <v>16432542</v>
      </c>
      <c r="K71" s="158">
        <f>+K54</f>
        <v>25076793</v>
      </c>
      <c r="L71" s="158">
        <f>+L54</f>
        <v>25825569</v>
      </c>
      <c r="M71" s="158">
        <f>+M54</f>
        <v>34747234</v>
      </c>
    </row>
    <row r="73" ht="12.75">
      <c r="L73" s="99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conditionalFormatting sqref="L54">
    <cfRule type="cellIs" priority="3" dxfId="1" operator="notEqual" stopIfTrue="1">
      <formula>ROUND(L54,0)</formula>
    </cfRule>
  </conditionalFormatting>
  <conditionalFormatting sqref="J54">
    <cfRule type="cellIs" priority="1" dxfId="1" operator="notEqual" stopIfTrue="1">
      <formula>ROUND(J54,0)</formula>
    </cfRule>
  </conditionalFormatting>
  <dataValidations count="2">
    <dataValidation allowBlank="1" sqref="K53:K54 A1:I65536 J53 L1:L53 J1:K52 M1:IV65536 J55:L65536"/>
    <dataValidation type="whole" operator="notEqual" allowBlank="1" showInputMessage="1" showErrorMessage="1" errorTitle="Pogrešan upis" error="Dopušten je upis samo cjelobrojnih vrijednosti" sqref="L54 J54">
      <formula1>999999999999</formula1>
    </dataValidation>
  </dataValidations>
  <printOptions/>
  <pageMargins left="0.5511811023622047" right="0.35433070866141736" top="0.984251968503937" bottom="0.5905511811023623" header="0.5118110236220472" footer="0.5118110236220472"/>
  <pageSetup fitToHeight="0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view="pageBreakPreview" zoomScaleSheetLayoutView="100" zoomScalePageLayoutView="0" workbookViewId="0" topLeftCell="A1">
      <selection activeCell="A41" sqref="A41:H41"/>
    </sheetView>
  </sheetViews>
  <sheetFormatPr defaultColWidth="9.140625" defaultRowHeight="12.75"/>
  <cols>
    <col min="1" max="8" width="9.140625" style="40" customWidth="1"/>
    <col min="9" max="9" width="9.28125" style="40" bestFit="1" customWidth="1"/>
    <col min="10" max="10" width="10.57421875" style="40" customWidth="1"/>
    <col min="11" max="11" width="10.8515625" style="40" bestFit="1" customWidth="1"/>
    <col min="12" max="12" width="11.28125" style="118" bestFit="1" customWidth="1"/>
    <col min="13" max="13" width="12.00390625" style="119" bestFit="1" customWidth="1"/>
    <col min="14" max="14" width="11.28125" style="40" bestFit="1" customWidth="1"/>
    <col min="15" max="16384" width="9.140625" style="40" customWidth="1"/>
  </cols>
  <sheetData>
    <row r="1" spans="1:11" ht="12.75" customHeight="1">
      <c r="A1" s="326" t="s">
        <v>153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</row>
    <row r="2" spans="1:11" ht="12.75" customHeight="1">
      <c r="A2" s="327" t="s">
        <v>363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</row>
    <row r="3" spans="1:11" ht="12.75" customHeight="1">
      <c r="A3" s="323" t="s">
        <v>329</v>
      </c>
      <c r="B3" s="324"/>
      <c r="C3" s="324"/>
      <c r="D3" s="324"/>
      <c r="E3" s="324"/>
      <c r="F3" s="324"/>
      <c r="G3" s="324"/>
      <c r="H3" s="324"/>
      <c r="I3" s="324"/>
      <c r="J3" s="324"/>
      <c r="K3" s="325"/>
    </row>
    <row r="4" spans="1:11" ht="24">
      <c r="A4" s="322" t="s">
        <v>50</v>
      </c>
      <c r="B4" s="322"/>
      <c r="C4" s="322"/>
      <c r="D4" s="322"/>
      <c r="E4" s="322"/>
      <c r="F4" s="322"/>
      <c r="G4" s="322"/>
      <c r="H4" s="322"/>
      <c r="I4" s="46" t="s">
        <v>384</v>
      </c>
      <c r="J4" s="46" t="s">
        <v>296</v>
      </c>
      <c r="K4" s="46" t="s">
        <v>297</v>
      </c>
    </row>
    <row r="5" spans="1:11" ht="12.75">
      <c r="A5" s="322">
        <v>1</v>
      </c>
      <c r="B5" s="322"/>
      <c r="C5" s="322"/>
      <c r="D5" s="322"/>
      <c r="E5" s="322"/>
      <c r="F5" s="322"/>
      <c r="G5" s="322"/>
      <c r="H5" s="322"/>
      <c r="I5" s="162">
        <v>2</v>
      </c>
      <c r="J5" s="163" t="s">
        <v>264</v>
      </c>
      <c r="K5" s="163" t="s">
        <v>265</v>
      </c>
    </row>
    <row r="6" spans="1:11" ht="12.75">
      <c r="A6" s="249" t="s">
        <v>145</v>
      </c>
      <c r="B6" s="250"/>
      <c r="C6" s="250"/>
      <c r="D6" s="250"/>
      <c r="E6" s="250"/>
      <c r="F6" s="250"/>
      <c r="G6" s="250"/>
      <c r="H6" s="250"/>
      <c r="I6" s="318"/>
      <c r="J6" s="318"/>
      <c r="K6" s="319"/>
    </row>
    <row r="7" spans="1:14" ht="12.75">
      <c r="A7" s="257" t="s">
        <v>32</v>
      </c>
      <c r="B7" s="258"/>
      <c r="C7" s="258"/>
      <c r="D7" s="258"/>
      <c r="E7" s="258"/>
      <c r="F7" s="258"/>
      <c r="G7" s="258"/>
      <c r="H7" s="258"/>
      <c r="I7" s="1">
        <v>1</v>
      </c>
      <c r="J7" s="152">
        <v>499926708.3900001</v>
      </c>
      <c r="K7" s="152">
        <v>552777089</v>
      </c>
      <c r="L7" s="106"/>
      <c r="M7" s="106"/>
      <c r="N7" s="99"/>
    </row>
    <row r="8" spans="1:12" ht="12.75">
      <c r="A8" s="257" t="s">
        <v>33</v>
      </c>
      <c r="B8" s="258"/>
      <c r="C8" s="258"/>
      <c r="D8" s="258"/>
      <c r="E8" s="258"/>
      <c r="F8" s="258"/>
      <c r="G8" s="258"/>
      <c r="H8" s="258"/>
      <c r="I8" s="1">
        <v>2</v>
      </c>
      <c r="J8" s="152">
        <v>263179785.47</v>
      </c>
      <c r="K8" s="152">
        <v>296398892</v>
      </c>
      <c r="L8" s="106"/>
    </row>
    <row r="9" spans="1:11" ht="12.75">
      <c r="A9" s="257" t="s">
        <v>34</v>
      </c>
      <c r="B9" s="258"/>
      <c r="C9" s="258"/>
      <c r="D9" s="258"/>
      <c r="E9" s="258"/>
      <c r="F9" s="258"/>
      <c r="G9" s="258"/>
      <c r="H9" s="258"/>
      <c r="I9" s="1">
        <v>3</v>
      </c>
      <c r="J9" s="152">
        <v>3470984</v>
      </c>
      <c r="K9" s="152">
        <v>80080685</v>
      </c>
    </row>
    <row r="10" spans="1:11" ht="12.75">
      <c r="A10" s="257" t="s">
        <v>35</v>
      </c>
      <c r="B10" s="258"/>
      <c r="C10" s="258"/>
      <c r="D10" s="258"/>
      <c r="E10" s="258"/>
      <c r="F10" s="258"/>
      <c r="G10" s="258"/>
      <c r="H10" s="258"/>
      <c r="I10" s="1">
        <v>4</v>
      </c>
      <c r="J10" s="152"/>
      <c r="K10" s="152"/>
    </row>
    <row r="11" spans="1:11" ht="12.75">
      <c r="A11" s="257" t="s">
        <v>36</v>
      </c>
      <c r="B11" s="258"/>
      <c r="C11" s="258"/>
      <c r="D11" s="258"/>
      <c r="E11" s="258"/>
      <c r="F11" s="258"/>
      <c r="G11" s="258"/>
      <c r="H11" s="258"/>
      <c r="I11" s="1">
        <v>5</v>
      </c>
      <c r="J11" s="152">
        <v>905889</v>
      </c>
      <c r="K11" s="152">
        <v>3031517</v>
      </c>
    </row>
    <row r="12" spans="1:11" ht="12.75">
      <c r="A12" s="257" t="s">
        <v>42</v>
      </c>
      <c r="B12" s="258"/>
      <c r="C12" s="258"/>
      <c r="D12" s="258"/>
      <c r="E12" s="258"/>
      <c r="F12" s="258"/>
      <c r="G12" s="258"/>
      <c r="H12" s="258"/>
      <c r="I12" s="1">
        <v>6</v>
      </c>
      <c r="J12" s="152"/>
      <c r="K12" s="152"/>
    </row>
    <row r="13" spans="1:11" ht="12.75">
      <c r="A13" s="260" t="s">
        <v>146</v>
      </c>
      <c r="B13" s="261"/>
      <c r="C13" s="261"/>
      <c r="D13" s="261"/>
      <c r="E13" s="261"/>
      <c r="F13" s="261"/>
      <c r="G13" s="261"/>
      <c r="H13" s="261"/>
      <c r="I13" s="1">
        <v>7</v>
      </c>
      <c r="J13" s="151">
        <f>SUM(J7:J12)</f>
        <v>767483366.8600001</v>
      </c>
      <c r="K13" s="151">
        <f>SUM(K7:K12)</f>
        <v>932288183</v>
      </c>
    </row>
    <row r="14" spans="1:11" ht="12.75">
      <c r="A14" s="257" t="s">
        <v>43</v>
      </c>
      <c r="B14" s="258"/>
      <c r="C14" s="258"/>
      <c r="D14" s="258"/>
      <c r="E14" s="258"/>
      <c r="F14" s="258"/>
      <c r="G14" s="258"/>
      <c r="H14" s="258"/>
      <c r="I14" s="1">
        <v>8</v>
      </c>
      <c r="J14" s="154"/>
      <c r="K14" s="154"/>
    </row>
    <row r="15" spans="1:11" ht="12.75">
      <c r="A15" s="257" t="s">
        <v>44</v>
      </c>
      <c r="B15" s="258"/>
      <c r="C15" s="258"/>
      <c r="D15" s="258"/>
      <c r="E15" s="258"/>
      <c r="F15" s="258"/>
      <c r="G15" s="258"/>
      <c r="H15" s="258"/>
      <c r="I15" s="1">
        <v>9</v>
      </c>
      <c r="J15" s="154">
        <v>109305833</v>
      </c>
      <c r="K15" s="154">
        <v>117668326.95</v>
      </c>
    </row>
    <row r="16" spans="1:11" ht="12.75">
      <c r="A16" s="257" t="s">
        <v>45</v>
      </c>
      <c r="B16" s="258"/>
      <c r="C16" s="258"/>
      <c r="D16" s="258"/>
      <c r="E16" s="258"/>
      <c r="F16" s="258"/>
      <c r="G16" s="258"/>
      <c r="H16" s="258"/>
      <c r="I16" s="1">
        <v>10</v>
      </c>
      <c r="J16" s="154"/>
      <c r="K16" s="154"/>
    </row>
    <row r="17" spans="1:11" ht="12.75">
      <c r="A17" s="257" t="s">
        <v>46</v>
      </c>
      <c r="B17" s="258"/>
      <c r="C17" s="258"/>
      <c r="D17" s="258"/>
      <c r="E17" s="258"/>
      <c r="F17" s="258"/>
      <c r="G17" s="258"/>
      <c r="H17" s="258"/>
      <c r="I17" s="1">
        <v>11</v>
      </c>
      <c r="J17" s="154">
        <v>36522704</v>
      </c>
      <c r="K17" s="154">
        <v>4363922</v>
      </c>
    </row>
    <row r="18" spans="1:11" ht="12.75">
      <c r="A18" s="260" t="s">
        <v>147</v>
      </c>
      <c r="B18" s="261"/>
      <c r="C18" s="261"/>
      <c r="D18" s="261"/>
      <c r="E18" s="261"/>
      <c r="F18" s="261"/>
      <c r="G18" s="261"/>
      <c r="H18" s="261"/>
      <c r="I18" s="1">
        <v>12</v>
      </c>
      <c r="J18" s="159">
        <f>SUM(J14:J17)</f>
        <v>145828537</v>
      </c>
      <c r="K18" s="159">
        <f>SUM(K14:K17)</f>
        <v>122032248.95</v>
      </c>
    </row>
    <row r="19" spans="1:11" ht="12.75">
      <c r="A19" s="260" t="s">
        <v>339</v>
      </c>
      <c r="B19" s="261"/>
      <c r="C19" s="261"/>
      <c r="D19" s="261"/>
      <c r="E19" s="261"/>
      <c r="F19" s="261"/>
      <c r="G19" s="261"/>
      <c r="H19" s="262"/>
      <c r="I19" s="1">
        <v>13</v>
      </c>
      <c r="J19" s="151">
        <f>IF(J13&gt;J18,J13-J18,0)</f>
        <v>621654829.8600001</v>
      </c>
      <c r="K19" s="151">
        <f>IF(K13&gt;K18,K13-K18,0)</f>
        <v>810255934.05</v>
      </c>
    </row>
    <row r="20" spans="1:13" ht="12.75">
      <c r="A20" s="272" t="s">
        <v>340</v>
      </c>
      <c r="B20" s="273"/>
      <c r="C20" s="273"/>
      <c r="D20" s="273"/>
      <c r="E20" s="273"/>
      <c r="F20" s="273"/>
      <c r="G20" s="273"/>
      <c r="H20" s="274"/>
      <c r="I20" s="1">
        <v>14</v>
      </c>
      <c r="J20" s="151">
        <f>IF(J18&gt;J13,J18-J13,0)</f>
        <v>0</v>
      </c>
      <c r="K20" s="151">
        <f>IF(K18&gt;K13,K18-K13,0)</f>
        <v>0</v>
      </c>
      <c r="M20" s="105"/>
    </row>
    <row r="21" spans="1:11" ht="12.75">
      <c r="A21" s="249" t="s">
        <v>148</v>
      </c>
      <c r="B21" s="250"/>
      <c r="C21" s="250"/>
      <c r="D21" s="250"/>
      <c r="E21" s="250"/>
      <c r="F21" s="250"/>
      <c r="G21" s="250"/>
      <c r="H21" s="250"/>
      <c r="I21" s="318"/>
      <c r="J21" s="318"/>
      <c r="K21" s="319"/>
    </row>
    <row r="22" spans="1:11" ht="12.75">
      <c r="A22" s="257" t="s">
        <v>167</v>
      </c>
      <c r="B22" s="258"/>
      <c r="C22" s="258"/>
      <c r="D22" s="258"/>
      <c r="E22" s="258"/>
      <c r="F22" s="258"/>
      <c r="G22" s="258"/>
      <c r="H22" s="258"/>
      <c r="I22" s="1">
        <v>15</v>
      </c>
      <c r="J22" s="154"/>
      <c r="K22" s="154"/>
    </row>
    <row r="23" spans="1:11" ht="12.75">
      <c r="A23" s="257" t="s">
        <v>168</v>
      </c>
      <c r="B23" s="258"/>
      <c r="C23" s="258"/>
      <c r="D23" s="258"/>
      <c r="E23" s="258"/>
      <c r="F23" s="258"/>
      <c r="G23" s="258"/>
      <c r="H23" s="258"/>
      <c r="I23" s="1">
        <v>16</v>
      </c>
      <c r="J23" s="154"/>
      <c r="K23" s="154"/>
    </row>
    <row r="24" spans="1:11" ht="12.75">
      <c r="A24" s="257" t="s">
        <v>169</v>
      </c>
      <c r="B24" s="258"/>
      <c r="C24" s="258"/>
      <c r="D24" s="258"/>
      <c r="E24" s="258"/>
      <c r="F24" s="258"/>
      <c r="G24" s="258"/>
      <c r="H24" s="258"/>
      <c r="I24" s="1">
        <v>17</v>
      </c>
      <c r="J24" s="154"/>
      <c r="K24" s="154"/>
    </row>
    <row r="25" spans="1:11" ht="12.75">
      <c r="A25" s="257" t="s">
        <v>170</v>
      </c>
      <c r="B25" s="258"/>
      <c r="C25" s="258"/>
      <c r="D25" s="258"/>
      <c r="E25" s="258"/>
      <c r="F25" s="258"/>
      <c r="G25" s="258"/>
      <c r="H25" s="258"/>
      <c r="I25" s="1">
        <v>18</v>
      </c>
      <c r="J25" s="152"/>
      <c r="K25" s="152"/>
    </row>
    <row r="26" spans="1:11" ht="12.75">
      <c r="A26" s="257" t="s">
        <v>171</v>
      </c>
      <c r="B26" s="258"/>
      <c r="C26" s="258"/>
      <c r="D26" s="258"/>
      <c r="E26" s="258"/>
      <c r="F26" s="258"/>
      <c r="G26" s="258"/>
      <c r="H26" s="258"/>
      <c r="I26" s="1">
        <v>19</v>
      </c>
      <c r="J26" s="154">
        <v>1650145</v>
      </c>
      <c r="K26" s="154"/>
    </row>
    <row r="27" spans="1:11" ht="12.75">
      <c r="A27" s="260" t="s">
        <v>157</v>
      </c>
      <c r="B27" s="261"/>
      <c r="C27" s="261"/>
      <c r="D27" s="261"/>
      <c r="E27" s="261"/>
      <c r="F27" s="261"/>
      <c r="G27" s="261"/>
      <c r="H27" s="261"/>
      <c r="I27" s="1">
        <v>20</v>
      </c>
      <c r="J27" s="151">
        <f>SUM(J22:J26)</f>
        <v>1650145</v>
      </c>
      <c r="K27" s="151">
        <f>SUM(K22:K26)</f>
        <v>0</v>
      </c>
    </row>
    <row r="28" spans="1:11" ht="12.75">
      <c r="A28" s="257" t="s">
        <v>105</v>
      </c>
      <c r="B28" s="258"/>
      <c r="C28" s="258"/>
      <c r="D28" s="258"/>
      <c r="E28" s="258"/>
      <c r="F28" s="258"/>
      <c r="G28" s="258"/>
      <c r="H28" s="258"/>
      <c r="I28" s="1">
        <v>21</v>
      </c>
      <c r="J28" s="154">
        <v>708412516</v>
      </c>
      <c r="K28" s="154">
        <v>905867910</v>
      </c>
    </row>
    <row r="29" spans="1:11" ht="12.75">
      <c r="A29" s="257" t="s">
        <v>106</v>
      </c>
      <c r="B29" s="258"/>
      <c r="C29" s="258"/>
      <c r="D29" s="258"/>
      <c r="E29" s="258"/>
      <c r="F29" s="258"/>
      <c r="G29" s="258"/>
      <c r="H29" s="258"/>
      <c r="I29" s="1">
        <v>22</v>
      </c>
      <c r="J29" s="154">
        <v>187694</v>
      </c>
      <c r="K29" s="154">
        <v>10397473</v>
      </c>
    </row>
    <row r="30" spans="1:11" ht="12.75">
      <c r="A30" s="257" t="s">
        <v>15</v>
      </c>
      <c r="B30" s="258"/>
      <c r="C30" s="258"/>
      <c r="D30" s="258"/>
      <c r="E30" s="258"/>
      <c r="F30" s="258"/>
      <c r="G30" s="258"/>
      <c r="H30" s="258"/>
      <c r="I30" s="1">
        <v>23</v>
      </c>
      <c r="J30" s="154"/>
      <c r="K30" s="154">
        <v>377444</v>
      </c>
    </row>
    <row r="31" spans="1:11" ht="12.75">
      <c r="A31" s="260" t="s">
        <v>4</v>
      </c>
      <c r="B31" s="261"/>
      <c r="C31" s="261"/>
      <c r="D31" s="261"/>
      <c r="E31" s="261"/>
      <c r="F31" s="261"/>
      <c r="G31" s="261"/>
      <c r="H31" s="261"/>
      <c r="I31" s="1">
        <v>24</v>
      </c>
      <c r="J31" s="151">
        <f>SUM(J28:J30)</f>
        <v>708600210</v>
      </c>
      <c r="K31" s="151">
        <f>SUM(K28:K30)</f>
        <v>916642827</v>
      </c>
    </row>
    <row r="32" spans="1:11" ht="12.75">
      <c r="A32" s="260" t="s">
        <v>341</v>
      </c>
      <c r="B32" s="261"/>
      <c r="C32" s="261"/>
      <c r="D32" s="261"/>
      <c r="E32" s="261"/>
      <c r="F32" s="261"/>
      <c r="G32" s="261"/>
      <c r="H32" s="261"/>
      <c r="I32" s="1">
        <v>25</v>
      </c>
      <c r="J32" s="151">
        <f>IF(J27&gt;J31,J27-J31,0)</f>
        <v>0</v>
      </c>
      <c r="K32" s="151">
        <f>IF(K27&gt;K31,K27-K31,0)</f>
        <v>0</v>
      </c>
    </row>
    <row r="33" spans="1:14" ht="12.75">
      <c r="A33" s="260" t="s">
        <v>342</v>
      </c>
      <c r="B33" s="261"/>
      <c r="C33" s="261"/>
      <c r="D33" s="261"/>
      <c r="E33" s="261"/>
      <c r="F33" s="261"/>
      <c r="G33" s="261"/>
      <c r="H33" s="261"/>
      <c r="I33" s="1">
        <v>26</v>
      </c>
      <c r="J33" s="151">
        <f>IF(J31&gt;J27,J31-J27,0)</f>
        <v>706950065</v>
      </c>
      <c r="K33" s="151">
        <f>IF(K31&gt;K27,K31-K27,0)</f>
        <v>916642827</v>
      </c>
      <c r="M33" s="105"/>
      <c r="N33" s="99"/>
    </row>
    <row r="34" spans="1:11" ht="12.75">
      <c r="A34" s="249" t="s">
        <v>149</v>
      </c>
      <c r="B34" s="250"/>
      <c r="C34" s="250"/>
      <c r="D34" s="250"/>
      <c r="E34" s="250"/>
      <c r="F34" s="250"/>
      <c r="G34" s="250"/>
      <c r="H34" s="250"/>
      <c r="I34" s="318"/>
      <c r="J34" s="318"/>
      <c r="K34" s="319"/>
    </row>
    <row r="35" spans="1:11" ht="12.75">
      <c r="A35" s="320" t="s">
        <v>163</v>
      </c>
      <c r="B35" s="321"/>
      <c r="C35" s="321"/>
      <c r="D35" s="321"/>
      <c r="E35" s="321"/>
      <c r="F35" s="321"/>
      <c r="G35" s="321"/>
      <c r="H35" s="321"/>
      <c r="I35" s="8">
        <v>27</v>
      </c>
      <c r="J35" s="150">
        <v>1640051.6400000006</v>
      </c>
      <c r="K35" s="150"/>
    </row>
    <row r="36" spans="1:11" ht="12.75">
      <c r="A36" s="257" t="s">
        <v>25</v>
      </c>
      <c r="B36" s="258"/>
      <c r="C36" s="258"/>
      <c r="D36" s="258"/>
      <c r="E36" s="258"/>
      <c r="F36" s="258"/>
      <c r="G36" s="258"/>
      <c r="H36" s="258"/>
      <c r="I36" s="1">
        <v>28</v>
      </c>
      <c r="J36" s="154">
        <v>342599194</v>
      </c>
      <c r="K36" s="154">
        <v>376486101</v>
      </c>
    </row>
    <row r="37" spans="1:11" ht="12.75">
      <c r="A37" s="257" t="s">
        <v>26</v>
      </c>
      <c r="B37" s="258"/>
      <c r="C37" s="258"/>
      <c r="D37" s="258"/>
      <c r="E37" s="258"/>
      <c r="F37" s="258"/>
      <c r="G37" s="258"/>
      <c r="H37" s="258"/>
      <c r="I37" s="1">
        <v>29</v>
      </c>
      <c r="J37" s="154">
        <v>21944</v>
      </c>
      <c r="K37" s="154">
        <v>168972418.7657052</v>
      </c>
    </row>
    <row r="38" spans="1:11" ht="12.75">
      <c r="A38" s="260" t="s">
        <v>58</v>
      </c>
      <c r="B38" s="261"/>
      <c r="C38" s="261"/>
      <c r="D38" s="261"/>
      <c r="E38" s="261"/>
      <c r="F38" s="261"/>
      <c r="G38" s="261"/>
      <c r="H38" s="261"/>
      <c r="I38" s="1">
        <v>30</v>
      </c>
      <c r="J38" s="151">
        <f>SUM(J35:J37)</f>
        <v>344261189.64</v>
      </c>
      <c r="K38" s="151">
        <f>SUM(K35:K37)</f>
        <v>545458519.7657052</v>
      </c>
    </row>
    <row r="39" spans="1:11" ht="12.75">
      <c r="A39" s="257" t="s">
        <v>27</v>
      </c>
      <c r="B39" s="258"/>
      <c r="C39" s="258"/>
      <c r="D39" s="258"/>
      <c r="E39" s="258"/>
      <c r="F39" s="258"/>
      <c r="G39" s="258"/>
      <c r="H39" s="258"/>
      <c r="I39" s="1">
        <v>31</v>
      </c>
      <c r="J39" s="154">
        <v>75516578</v>
      </c>
      <c r="K39" s="154">
        <v>144347515</v>
      </c>
    </row>
    <row r="40" spans="1:11" ht="12.75">
      <c r="A40" s="257" t="s">
        <v>28</v>
      </c>
      <c r="B40" s="258"/>
      <c r="C40" s="258"/>
      <c r="D40" s="258"/>
      <c r="E40" s="258"/>
      <c r="F40" s="258"/>
      <c r="G40" s="258"/>
      <c r="H40" s="258"/>
      <c r="I40" s="1">
        <v>32</v>
      </c>
      <c r="J40" s="154">
        <v>98342353</v>
      </c>
      <c r="K40" s="154">
        <v>111730149</v>
      </c>
    </row>
    <row r="41" spans="1:11" ht="12.75">
      <c r="A41" s="257" t="s">
        <v>29</v>
      </c>
      <c r="B41" s="258"/>
      <c r="C41" s="258"/>
      <c r="D41" s="258"/>
      <c r="E41" s="258"/>
      <c r="F41" s="258"/>
      <c r="G41" s="258"/>
      <c r="H41" s="258"/>
      <c r="I41" s="1">
        <v>33</v>
      </c>
      <c r="J41" s="154"/>
      <c r="K41" s="154"/>
    </row>
    <row r="42" spans="1:11" ht="12.75">
      <c r="A42" s="257" t="s">
        <v>30</v>
      </c>
      <c r="B42" s="258"/>
      <c r="C42" s="258"/>
      <c r="D42" s="258"/>
      <c r="E42" s="258"/>
      <c r="F42" s="258"/>
      <c r="G42" s="258"/>
      <c r="H42" s="258"/>
      <c r="I42" s="1">
        <v>34</v>
      </c>
      <c r="J42" s="154"/>
      <c r="K42" s="154">
        <v>15112772</v>
      </c>
    </row>
    <row r="43" spans="1:11" ht="12.75">
      <c r="A43" s="257" t="s">
        <v>31</v>
      </c>
      <c r="B43" s="258"/>
      <c r="C43" s="258"/>
      <c r="D43" s="258"/>
      <c r="E43" s="258"/>
      <c r="F43" s="258"/>
      <c r="G43" s="258"/>
      <c r="H43" s="258"/>
      <c r="I43" s="1">
        <v>35</v>
      </c>
      <c r="J43" s="154"/>
      <c r="K43" s="154"/>
    </row>
    <row r="44" spans="1:11" ht="12.75">
      <c r="A44" s="260" t="s">
        <v>59</v>
      </c>
      <c r="B44" s="261"/>
      <c r="C44" s="261"/>
      <c r="D44" s="261"/>
      <c r="E44" s="261"/>
      <c r="F44" s="261"/>
      <c r="G44" s="261"/>
      <c r="H44" s="261"/>
      <c r="I44" s="1">
        <v>36</v>
      </c>
      <c r="J44" s="151">
        <f>SUM(J39:J43)</f>
        <v>173858931</v>
      </c>
      <c r="K44" s="151">
        <f>SUM(K39:K43)</f>
        <v>271190436</v>
      </c>
    </row>
    <row r="45" spans="1:13" ht="12.75" customHeight="1">
      <c r="A45" s="260" t="s">
        <v>343</v>
      </c>
      <c r="B45" s="261"/>
      <c r="C45" s="261"/>
      <c r="D45" s="261"/>
      <c r="E45" s="261"/>
      <c r="F45" s="261"/>
      <c r="G45" s="261"/>
      <c r="H45" s="262"/>
      <c r="I45" s="1">
        <v>37</v>
      </c>
      <c r="J45" s="151">
        <f>IF(J38&gt;J44,J38-J44,0)</f>
        <v>170402258.64</v>
      </c>
      <c r="K45" s="151">
        <f>IF(K38&gt;K44,K38-K44,0)</f>
        <v>274268083.7657052</v>
      </c>
      <c r="M45" s="105"/>
    </row>
    <row r="46" spans="1:11" ht="12.75" customHeight="1">
      <c r="A46" s="260" t="s">
        <v>344</v>
      </c>
      <c r="B46" s="261"/>
      <c r="C46" s="261"/>
      <c r="D46" s="261"/>
      <c r="E46" s="261"/>
      <c r="F46" s="261"/>
      <c r="G46" s="261"/>
      <c r="H46" s="262"/>
      <c r="I46" s="1">
        <v>38</v>
      </c>
      <c r="J46" s="151">
        <f>IF(J44&gt;J38,J44-J38,0)</f>
        <v>0</v>
      </c>
      <c r="K46" s="151">
        <f>IF(K44&gt;K38,K44-K38,0)</f>
        <v>0</v>
      </c>
    </row>
    <row r="47" spans="1:13" ht="12.75">
      <c r="A47" s="257" t="s">
        <v>60</v>
      </c>
      <c r="B47" s="258"/>
      <c r="C47" s="258"/>
      <c r="D47" s="258"/>
      <c r="E47" s="258"/>
      <c r="F47" s="258"/>
      <c r="G47" s="258"/>
      <c r="H47" s="258"/>
      <c r="I47" s="1">
        <v>39</v>
      </c>
      <c r="J47" s="151">
        <f>IF(J19-J20+J32-J33+J45-J46&gt;0,J19-J20+J32-J33+J45-J46,0)</f>
        <v>85107023.50000012</v>
      </c>
      <c r="K47" s="151">
        <f>IF(K19-K20+K32-K33+K45-K46&gt;0,K19-K20+K32-K33+K45-K46,0)</f>
        <v>167881190.81570518</v>
      </c>
      <c r="M47" s="105"/>
    </row>
    <row r="48" spans="1:11" ht="12.75">
      <c r="A48" s="257" t="s">
        <v>61</v>
      </c>
      <c r="B48" s="258"/>
      <c r="C48" s="258"/>
      <c r="D48" s="258"/>
      <c r="E48" s="258"/>
      <c r="F48" s="258"/>
      <c r="G48" s="258"/>
      <c r="H48" s="258"/>
      <c r="I48" s="1">
        <v>40</v>
      </c>
      <c r="J48" s="151">
        <f>IF(J20-J19+J33-J32+J46-J45&gt;0,J20-J19+J33-J32+J46-J45,0)</f>
        <v>0</v>
      </c>
      <c r="K48" s="151">
        <f>IF(K20-K19+K33-K32+K46-K45&gt;0,K20-K19+K33-K32+K46-K45,0)</f>
        <v>0</v>
      </c>
    </row>
    <row r="49" spans="1:12" ht="12.75">
      <c r="A49" s="257" t="s">
        <v>150</v>
      </c>
      <c r="B49" s="258"/>
      <c r="C49" s="258"/>
      <c r="D49" s="258"/>
      <c r="E49" s="258"/>
      <c r="F49" s="258"/>
      <c r="G49" s="258"/>
      <c r="H49" s="258"/>
      <c r="I49" s="1">
        <v>41</v>
      </c>
      <c r="J49" s="154">
        <v>274650648</v>
      </c>
      <c r="K49" s="154">
        <v>287836954</v>
      </c>
      <c r="L49" s="106"/>
    </row>
    <row r="50" spans="1:13" ht="12.75">
      <c r="A50" s="257" t="s">
        <v>381</v>
      </c>
      <c r="B50" s="258"/>
      <c r="C50" s="258"/>
      <c r="D50" s="258"/>
      <c r="E50" s="258"/>
      <c r="F50" s="258"/>
      <c r="G50" s="258"/>
      <c r="H50" s="258"/>
      <c r="I50" s="1">
        <v>42</v>
      </c>
      <c r="J50" s="154">
        <v>85107023.50000012</v>
      </c>
      <c r="K50" s="154">
        <v>167881191</v>
      </c>
      <c r="M50" s="105"/>
    </row>
    <row r="51" spans="1:13" ht="12.75">
      <c r="A51" s="257" t="s">
        <v>165</v>
      </c>
      <c r="B51" s="258"/>
      <c r="C51" s="258"/>
      <c r="D51" s="258"/>
      <c r="E51" s="258"/>
      <c r="F51" s="258"/>
      <c r="G51" s="258"/>
      <c r="H51" s="258"/>
      <c r="I51" s="1">
        <v>43</v>
      </c>
      <c r="J51" s="154">
        <f>+J48</f>
        <v>0</v>
      </c>
      <c r="K51" s="154">
        <f>+K48</f>
        <v>0</v>
      </c>
      <c r="M51" s="105"/>
    </row>
    <row r="52" spans="1:13" ht="12.75">
      <c r="A52" s="263" t="s">
        <v>166</v>
      </c>
      <c r="B52" s="264"/>
      <c r="C52" s="264"/>
      <c r="D52" s="264"/>
      <c r="E52" s="264"/>
      <c r="F52" s="264"/>
      <c r="G52" s="264"/>
      <c r="H52" s="264"/>
      <c r="I52" s="4">
        <v>44</v>
      </c>
      <c r="J52" s="160">
        <f>J49+J50-J51</f>
        <v>359757671.5000001</v>
      </c>
      <c r="K52" s="160">
        <f>K49+K50-K51</f>
        <v>455718145</v>
      </c>
      <c r="L52" s="106"/>
      <c r="M52" s="105"/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A65536 B46:H65536 B1:H44 I1:IV65536"/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40" customWidth="1"/>
  </cols>
  <sheetData>
    <row r="1" spans="1:11" ht="12.75" customHeight="1">
      <c r="A1" s="326" t="s">
        <v>184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</row>
    <row r="2" spans="1:11" ht="12.75" customHeight="1">
      <c r="A2" s="336" t="s">
        <v>5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</row>
    <row r="3" spans="1:11" ht="12.75">
      <c r="A3" s="335" t="s">
        <v>6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</row>
    <row r="4" spans="1:11" ht="33.75">
      <c r="A4" s="322" t="s">
        <v>50</v>
      </c>
      <c r="B4" s="322"/>
      <c r="C4" s="322"/>
      <c r="D4" s="322"/>
      <c r="E4" s="322"/>
      <c r="F4" s="322"/>
      <c r="G4" s="322"/>
      <c r="H4" s="322"/>
      <c r="I4" s="46" t="s">
        <v>260</v>
      </c>
      <c r="J4" s="47" t="s">
        <v>296</v>
      </c>
      <c r="K4" s="47" t="s">
        <v>297</v>
      </c>
    </row>
    <row r="5" spans="1:11" ht="12.75">
      <c r="A5" s="334">
        <v>1</v>
      </c>
      <c r="B5" s="334"/>
      <c r="C5" s="334"/>
      <c r="D5" s="334"/>
      <c r="E5" s="334"/>
      <c r="F5" s="334"/>
      <c r="G5" s="334"/>
      <c r="H5" s="334"/>
      <c r="I5" s="50">
        <v>2</v>
      </c>
      <c r="J5" s="51" t="s">
        <v>264</v>
      </c>
      <c r="K5" s="51" t="s">
        <v>265</v>
      </c>
    </row>
    <row r="6" spans="1:11" ht="12.75">
      <c r="A6" s="249" t="s">
        <v>145</v>
      </c>
      <c r="B6" s="250"/>
      <c r="C6" s="250"/>
      <c r="D6" s="250"/>
      <c r="E6" s="250"/>
      <c r="F6" s="250"/>
      <c r="G6" s="250"/>
      <c r="H6" s="250"/>
      <c r="I6" s="328"/>
      <c r="J6" s="328"/>
      <c r="K6" s="329"/>
    </row>
    <row r="7" spans="1:11" ht="12.75">
      <c r="A7" s="257" t="s">
        <v>186</v>
      </c>
      <c r="B7" s="258"/>
      <c r="C7" s="258"/>
      <c r="D7" s="258"/>
      <c r="E7" s="258"/>
      <c r="F7" s="258"/>
      <c r="G7" s="258"/>
      <c r="H7" s="258"/>
      <c r="I7" s="1">
        <v>1</v>
      </c>
      <c r="J7" s="5"/>
      <c r="K7" s="7"/>
    </row>
    <row r="8" spans="1:11" ht="12.75">
      <c r="A8" s="257" t="s">
        <v>109</v>
      </c>
      <c r="B8" s="258"/>
      <c r="C8" s="258"/>
      <c r="D8" s="258"/>
      <c r="E8" s="258"/>
      <c r="F8" s="258"/>
      <c r="G8" s="258"/>
      <c r="H8" s="258"/>
      <c r="I8" s="1">
        <v>2</v>
      </c>
      <c r="J8" s="5"/>
      <c r="K8" s="7"/>
    </row>
    <row r="9" spans="1:11" ht="12.75">
      <c r="A9" s="257" t="s">
        <v>110</v>
      </c>
      <c r="B9" s="258"/>
      <c r="C9" s="258"/>
      <c r="D9" s="258"/>
      <c r="E9" s="258"/>
      <c r="F9" s="258"/>
      <c r="G9" s="258"/>
      <c r="H9" s="258"/>
      <c r="I9" s="1">
        <v>3</v>
      </c>
      <c r="J9" s="5"/>
      <c r="K9" s="7"/>
    </row>
    <row r="10" spans="1:11" ht="12.75">
      <c r="A10" s="257" t="s">
        <v>111</v>
      </c>
      <c r="B10" s="258"/>
      <c r="C10" s="258"/>
      <c r="D10" s="258"/>
      <c r="E10" s="258"/>
      <c r="F10" s="258"/>
      <c r="G10" s="258"/>
      <c r="H10" s="258"/>
      <c r="I10" s="1">
        <v>4</v>
      </c>
      <c r="J10" s="5"/>
      <c r="K10" s="7"/>
    </row>
    <row r="11" spans="1:11" ht="12.75">
      <c r="A11" s="257" t="s">
        <v>112</v>
      </c>
      <c r="B11" s="258"/>
      <c r="C11" s="258"/>
      <c r="D11" s="258"/>
      <c r="E11" s="258"/>
      <c r="F11" s="258"/>
      <c r="G11" s="258"/>
      <c r="H11" s="258"/>
      <c r="I11" s="1">
        <v>5</v>
      </c>
      <c r="J11" s="5"/>
      <c r="K11" s="7"/>
    </row>
    <row r="12" spans="1:11" ht="12.75">
      <c r="A12" s="260" t="s">
        <v>185</v>
      </c>
      <c r="B12" s="261"/>
      <c r="C12" s="261"/>
      <c r="D12" s="261"/>
      <c r="E12" s="261"/>
      <c r="F12" s="261"/>
      <c r="G12" s="261"/>
      <c r="H12" s="261"/>
      <c r="I12" s="1">
        <v>6</v>
      </c>
      <c r="J12" s="44">
        <f>SUM(J7:J11)</f>
        <v>0</v>
      </c>
      <c r="K12" s="41">
        <f>SUM(K7:K11)</f>
        <v>0</v>
      </c>
    </row>
    <row r="13" spans="1:11" ht="12.75">
      <c r="A13" s="257" t="s">
        <v>113</v>
      </c>
      <c r="B13" s="258"/>
      <c r="C13" s="258"/>
      <c r="D13" s="258"/>
      <c r="E13" s="258"/>
      <c r="F13" s="258"/>
      <c r="G13" s="258"/>
      <c r="H13" s="258"/>
      <c r="I13" s="1">
        <v>7</v>
      </c>
      <c r="J13" s="5"/>
      <c r="K13" s="7"/>
    </row>
    <row r="14" spans="1:11" ht="12.75">
      <c r="A14" s="257" t="s">
        <v>114</v>
      </c>
      <c r="B14" s="258"/>
      <c r="C14" s="258"/>
      <c r="D14" s="258"/>
      <c r="E14" s="258"/>
      <c r="F14" s="258"/>
      <c r="G14" s="258"/>
      <c r="H14" s="258"/>
      <c r="I14" s="1">
        <v>8</v>
      </c>
      <c r="J14" s="5"/>
      <c r="K14" s="7"/>
    </row>
    <row r="15" spans="1:11" ht="12.75">
      <c r="A15" s="257" t="s">
        <v>115</v>
      </c>
      <c r="B15" s="258"/>
      <c r="C15" s="258"/>
      <c r="D15" s="258"/>
      <c r="E15" s="258"/>
      <c r="F15" s="258"/>
      <c r="G15" s="258"/>
      <c r="H15" s="258"/>
      <c r="I15" s="1">
        <v>9</v>
      </c>
      <c r="J15" s="5"/>
      <c r="K15" s="7"/>
    </row>
    <row r="16" spans="1:11" ht="12.75">
      <c r="A16" s="257" t="s">
        <v>116</v>
      </c>
      <c r="B16" s="258"/>
      <c r="C16" s="258"/>
      <c r="D16" s="258"/>
      <c r="E16" s="258"/>
      <c r="F16" s="258"/>
      <c r="G16" s="258"/>
      <c r="H16" s="258"/>
      <c r="I16" s="1">
        <v>10</v>
      </c>
      <c r="J16" s="5"/>
      <c r="K16" s="7"/>
    </row>
    <row r="17" spans="1:11" ht="12.75">
      <c r="A17" s="257" t="s">
        <v>117</v>
      </c>
      <c r="B17" s="258"/>
      <c r="C17" s="258"/>
      <c r="D17" s="258"/>
      <c r="E17" s="258"/>
      <c r="F17" s="258"/>
      <c r="G17" s="258"/>
      <c r="H17" s="258"/>
      <c r="I17" s="1">
        <v>11</v>
      </c>
      <c r="J17" s="5"/>
      <c r="K17" s="7"/>
    </row>
    <row r="18" spans="1:11" ht="12.75">
      <c r="A18" s="257" t="s">
        <v>118</v>
      </c>
      <c r="B18" s="258"/>
      <c r="C18" s="258"/>
      <c r="D18" s="258"/>
      <c r="E18" s="258"/>
      <c r="F18" s="258"/>
      <c r="G18" s="258"/>
      <c r="H18" s="258"/>
      <c r="I18" s="1">
        <v>12</v>
      </c>
      <c r="J18" s="5"/>
      <c r="K18" s="7"/>
    </row>
    <row r="19" spans="1:11" ht="12.75">
      <c r="A19" s="260" t="s">
        <v>38</v>
      </c>
      <c r="B19" s="261"/>
      <c r="C19" s="261"/>
      <c r="D19" s="261"/>
      <c r="E19" s="261"/>
      <c r="F19" s="261"/>
      <c r="G19" s="261"/>
      <c r="H19" s="261"/>
      <c r="I19" s="1">
        <v>13</v>
      </c>
      <c r="J19" s="44">
        <f>SUM(J13:J18)</f>
        <v>0</v>
      </c>
      <c r="K19" s="41">
        <f>SUM(K13:K18)</f>
        <v>0</v>
      </c>
    </row>
    <row r="20" spans="1:11" ht="12.75">
      <c r="A20" s="260" t="s">
        <v>98</v>
      </c>
      <c r="B20" s="332"/>
      <c r="C20" s="332"/>
      <c r="D20" s="332"/>
      <c r="E20" s="332"/>
      <c r="F20" s="332"/>
      <c r="G20" s="332"/>
      <c r="H20" s="333"/>
      <c r="I20" s="1">
        <v>14</v>
      </c>
      <c r="J20" s="44">
        <f>IF(J12&gt;J19,J12-J19,0)</f>
        <v>0</v>
      </c>
      <c r="K20" s="41">
        <f>IF(K12&gt;K19,K12-K19,0)</f>
        <v>0</v>
      </c>
    </row>
    <row r="21" spans="1:11" ht="12.75">
      <c r="A21" s="272" t="s">
        <v>99</v>
      </c>
      <c r="B21" s="330"/>
      <c r="C21" s="330"/>
      <c r="D21" s="330"/>
      <c r="E21" s="330"/>
      <c r="F21" s="330"/>
      <c r="G21" s="330"/>
      <c r="H21" s="331"/>
      <c r="I21" s="1">
        <v>15</v>
      </c>
      <c r="J21" s="44">
        <f>IF(J19&gt;J12,J19-J12,0)</f>
        <v>0</v>
      </c>
      <c r="K21" s="41">
        <f>IF(K19&gt;K12,K19-K12,0)</f>
        <v>0</v>
      </c>
    </row>
    <row r="22" spans="1:11" ht="12.75">
      <c r="A22" s="249" t="s">
        <v>148</v>
      </c>
      <c r="B22" s="250"/>
      <c r="C22" s="250"/>
      <c r="D22" s="250"/>
      <c r="E22" s="250"/>
      <c r="F22" s="250"/>
      <c r="G22" s="250"/>
      <c r="H22" s="250"/>
      <c r="I22" s="328"/>
      <c r="J22" s="328"/>
      <c r="K22" s="329"/>
    </row>
    <row r="23" spans="1:11" ht="12.75">
      <c r="A23" s="257" t="s">
        <v>154</v>
      </c>
      <c r="B23" s="258"/>
      <c r="C23" s="258"/>
      <c r="D23" s="258"/>
      <c r="E23" s="258"/>
      <c r="F23" s="258"/>
      <c r="G23" s="258"/>
      <c r="H23" s="258"/>
      <c r="I23" s="1">
        <v>16</v>
      </c>
      <c r="J23" s="5"/>
      <c r="K23" s="7"/>
    </row>
    <row r="24" spans="1:11" ht="12.75">
      <c r="A24" s="257" t="s">
        <v>155</v>
      </c>
      <c r="B24" s="258"/>
      <c r="C24" s="258"/>
      <c r="D24" s="258"/>
      <c r="E24" s="258"/>
      <c r="F24" s="258"/>
      <c r="G24" s="258"/>
      <c r="H24" s="258"/>
      <c r="I24" s="1">
        <v>17</v>
      </c>
      <c r="J24" s="5"/>
      <c r="K24" s="7"/>
    </row>
    <row r="25" spans="1:11" ht="12.75">
      <c r="A25" s="257" t="s">
        <v>298</v>
      </c>
      <c r="B25" s="258"/>
      <c r="C25" s="258"/>
      <c r="D25" s="258"/>
      <c r="E25" s="258"/>
      <c r="F25" s="258"/>
      <c r="G25" s="258"/>
      <c r="H25" s="258"/>
      <c r="I25" s="1">
        <v>18</v>
      </c>
      <c r="J25" s="5"/>
      <c r="K25" s="7"/>
    </row>
    <row r="26" spans="1:11" ht="12.75">
      <c r="A26" s="257" t="s">
        <v>299</v>
      </c>
      <c r="B26" s="258"/>
      <c r="C26" s="258"/>
      <c r="D26" s="258"/>
      <c r="E26" s="258"/>
      <c r="F26" s="258"/>
      <c r="G26" s="258"/>
      <c r="H26" s="258"/>
      <c r="I26" s="1">
        <v>19</v>
      </c>
      <c r="J26" s="5"/>
      <c r="K26" s="7"/>
    </row>
    <row r="27" spans="1:11" ht="12.75">
      <c r="A27" s="257" t="s">
        <v>156</v>
      </c>
      <c r="B27" s="258"/>
      <c r="C27" s="258"/>
      <c r="D27" s="258"/>
      <c r="E27" s="258"/>
      <c r="F27" s="258"/>
      <c r="G27" s="258"/>
      <c r="H27" s="258"/>
      <c r="I27" s="1">
        <v>20</v>
      </c>
      <c r="J27" s="5"/>
      <c r="K27" s="7"/>
    </row>
    <row r="28" spans="1:11" ht="12.75">
      <c r="A28" s="260" t="s">
        <v>104</v>
      </c>
      <c r="B28" s="261"/>
      <c r="C28" s="261"/>
      <c r="D28" s="261"/>
      <c r="E28" s="261"/>
      <c r="F28" s="261"/>
      <c r="G28" s="261"/>
      <c r="H28" s="261"/>
      <c r="I28" s="1">
        <v>21</v>
      </c>
      <c r="J28" s="44">
        <f>SUM(J23:J27)</f>
        <v>0</v>
      </c>
      <c r="K28" s="41">
        <f>SUM(K23:K27)</f>
        <v>0</v>
      </c>
    </row>
    <row r="29" spans="1:11" ht="12.75">
      <c r="A29" s="257" t="s">
        <v>1</v>
      </c>
      <c r="B29" s="258"/>
      <c r="C29" s="258"/>
      <c r="D29" s="258"/>
      <c r="E29" s="258"/>
      <c r="F29" s="258"/>
      <c r="G29" s="258"/>
      <c r="H29" s="258"/>
      <c r="I29" s="1">
        <v>22</v>
      </c>
      <c r="J29" s="5"/>
      <c r="K29" s="7"/>
    </row>
    <row r="30" spans="1:11" ht="12.75">
      <c r="A30" s="257" t="s">
        <v>2</v>
      </c>
      <c r="B30" s="258"/>
      <c r="C30" s="258"/>
      <c r="D30" s="258"/>
      <c r="E30" s="258"/>
      <c r="F30" s="258"/>
      <c r="G30" s="258"/>
      <c r="H30" s="258"/>
      <c r="I30" s="1">
        <v>23</v>
      </c>
      <c r="J30" s="5"/>
      <c r="K30" s="7"/>
    </row>
    <row r="31" spans="1:11" ht="12.75">
      <c r="A31" s="257" t="s">
        <v>3</v>
      </c>
      <c r="B31" s="258"/>
      <c r="C31" s="258"/>
      <c r="D31" s="258"/>
      <c r="E31" s="258"/>
      <c r="F31" s="258"/>
      <c r="G31" s="258"/>
      <c r="H31" s="258"/>
      <c r="I31" s="1">
        <v>24</v>
      </c>
      <c r="J31" s="5"/>
      <c r="K31" s="7"/>
    </row>
    <row r="32" spans="1:11" ht="12.75">
      <c r="A32" s="260" t="s">
        <v>39</v>
      </c>
      <c r="B32" s="261"/>
      <c r="C32" s="261"/>
      <c r="D32" s="261"/>
      <c r="E32" s="261"/>
      <c r="F32" s="261"/>
      <c r="G32" s="261"/>
      <c r="H32" s="261"/>
      <c r="I32" s="1">
        <v>25</v>
      </c>
      <c r="J32" s="44">
        <f>SUM(J29:J31)</f>
        <v>0</v>
      </c>
      <c r="K32" s="41">
        <f>SUM(K29:K31)</f>
        <v>0</v>
      </c>
    </row>
    <row r="33" spans="1:11" ht="12.75">
      <c r="A33" s="260" t="s">
        <v>100</v>
      </c>
      <c r="B33" s="261"/>
      <c r="C33" s="261"/>
      <c r="D33" s="261"/>
      <c r="E33" s="261"/>
      <c r="F33" s="261"/>
      <c r="G33" s="261"/>
      <c r="H33" s="261"/>
      <c r="I33" s="1">
        <v>26</v>
      </c>
      <c r="J33" s="44">
        <f>IF(J28&gt;J32,J28-J32,0)</f>
        <v>0</v>
      </c>
      <c r="K33" s="41">
        <f>IF(K28&gt;K32,K28-K32,0)</f>
        <v>0</v>
      </c>
    </row>
    <row r="34" spans="1:11" ht="12.75">
      <c r="A34" s="260" t="s">
        <v>101</v>
      </c>
      <c r="B34" s="261"/>
      <c r="C34" s="261"/>
      <c r="D34" s="261"/>
      <c r="E34" s="261"/>
      <c r="F34" s="261"/>
      <c r="G34" s="261"/>
      <c r="H34" s="261"/>
      <c r="I34" s="1">
        <v>27</v>
      </c>
      <c r="J34" s="44">
        <f>IF(J32&gt;J28,J32-J28,0)</f>
        <v>0</v>
      </c>
      <c r="K34" s="41">
        <f>IF(K32&gt;K28,K32-K28,0)</f>
        <v>0</v>
      </c>
    </row>
    <row r="35" spans="1:11" ht="12.75">
      <c r="A35" s="249" t="s">
        <v>149</v>
      </c>
      <c r="B35" s="250"/>
      <c r="C35" s="250"/>
      <c r="D35" s="250"/>
      <c r="E35" s="250"/>
      <c r="F35" s="250"/>
      <c r="G35" s="250"/>
      <c r="H35" s="250"/>
      <c r="I35" s="328">
        <v>0</v>
      </c>
      <c r="J35" s="328"/>
      <c r="K35" s="329"/>
    </row>
    <row r="36" spans="1:11" ht="12.75">
      <c r="A36" s="257" t="s">
        <v>163</v>
      </c>
      <c r="B36" s="258"/>
      <c r="C36" s="258"/>
      <c r="D36" s="258"/>
      <c r="E36" s="258"/>
      <c r="F36" s="258"/>
      <c r="G36" s="258"/>
      <c r="H36" s="258"/>
      <c r="I36" s="1">
        <v>28</v>
      </c>
      <c r="J36" s="5"/>
      <c r="K36" s="7"/>
    </row>
    <row r="37" spans="1:11" ht="12.75">
      <c r="A37" s="257" t="s">
        <v>25</v>
      </c>
      <c r="B37" s="258"/>
      <c r="C37" s="258"/>
      <c r="D37" s="258"/>
      <c r="E37" s="258"/>
      <c r="F37" s="258"/>
      <c r="G37" s="258"/>
      <c r="H37" s="258"/>
      <c r="I37" s="1">
        <v>29</v>
      </c>
      <c r="J37" s="5"/>
      <c r="K37" s="7"/>
    </row>
    <row r="38" spans="1:11" ht="12.75">
      <c r="A38" s="257" t="s">
        <v>26</v>
      </c>
      <c r="B38" s="258"/>
      <c r="C38" s="258"/>
      <c r="D38" s="258"/>
      <c r="E38" s="258"/>
      <c r="F38" s="258"/>
      <c r="G38" s="258"/>
      <c r="H38" s="258"/>
      <c r="I38" s="1">
        <v>30</v>
      </c>
      <c r="J38" s="5"/>
      <c r="K38" s="7"/>
    </row>
    <row r="39" spans="1:11" ht="12.75">
      <c r="A39" s="260" t="s">
        <v>40</v>
      </c>
      <c r="B39" s="261"/>
      <c r="C39" s="261"/>
      <c r="D39" s="261"/>
      <c r="E39" s="261"/>
      <c r="F39" s="261"/>
      <c r="G39" s="261"/>
      <c r="H39" s="261"/>
      <c r="I39" s="1">
        <v>31</v>
      </c>
      <c r="J39" s="44">
        <f>SUM(J36:J38)</f>
        <v>0</v>
      </c>
      <c r="K39" s="41">
        <f>SUM(K36:K38)</f>
        <v>0</v>
      </c>
    </row>
    <row r="40" spans="1:11" ht="12.75">
      <c r="A40" s="257" t="s">
        <v>27</v>
      </c>
      <c r="B40" s="258"/>
      <c r="C40" s="258"/>
      <c r="D40" s="258"/>
      <c r="E40" s="258"/>
      <c r="F40" s="258"/>
      <c r="G40" s="258"/>
      <c r="H40" s="258"/>
      <c r="I40" s="1">
        <v>32</v>
      </c>
      <c r="J40" s="5"/>
      <c r="K40" s="7"/>
    </row>
    <row r="41" spans="1:11" ht="12.75">
      <c r="A41" s="257" t="s">
        <v>28</v>
      </c>
      <c r="B41" s="258"/>
      <c r="C41" s="258"/>
      <c r="D41" s="258"/>
      <c r="E41" s="258"/>
      <c r="F41" s="258"/>
      <c r="G41" s="258"/>
      <c r="H41" s="258"/>
      <c r="I41" s="1">
        <v>33</v>
      </c>
      <c r="J41" s="5"/>
      <c r="K41" s="7"/>
    </row>
    <row r="42" spans="1:11" ht="12.75">
      <c r="A42" s="257" t="s">
        <v>29</v>
      </c>
      <c r="B42" s="258"/>
      <c r="C42" s="258"/>
      <c r="D42" s="258"/>
      <c r="E42" s="258"/>
      <c r="F42" s="258"/>
      <c r="G42" s="258"/>
      <c r="H42" s="258"/>
      <c r="I42" s="1">
        <v>34</v>
      </c>
      <c r="J42" s="5"/>
      <c r="K42" s="7"/>
    </row>
    <row r="43" spans="1:11" ht="12.75">
      <c r="A43" s="257" t="s">
        <v>30</v>
      </c>
      <c r="B43" s="258"/>
      <c r="C43" s="258"/>
      <c r="D43" s="258"/>
      <c r="E43" s="258"/>
      <c r="F43" s="258"/>
      <c r="G43" s="258"/>
      <c r="H43" s="258"/>
      <c r="I43" s="1">
        <v>35</v>
      </c>
      <c r="J43" s="5"/>
      <c r="K43" s="7"/>
    </row>
    <row r="44" spans="1:11" ht="12.75">
      <c r="A44" s="257" t="s">
        <v>31</v>
      </c>
      <c r="B44" s="258"/>
      <c r="C44" s="258"/>
      <c r="D44" s="258"/>
      <c r="E44" s="258"/>
      <c r="F44" s="258"/>
      <c r="G44" s="258"/>
      <c r="H44" s="258"/>
      <c r="I44" s="1">
        <v>36</v>
      </c>
      <c r="J44" s="5"/>
      <c r="K44" s="7"/>
    </row>
    <row r="45" spans="1:11" ht="12.75">
      <c r="A45" s="260" t="s">
        <v>138</v>
      </c>
      <c r="B45" s="261"/>
      <c r="C45" s="261"/>
      <c r="D45" s="261"/>
      <c r="E45" s="261"/>
      <c r="F45" s="261"/>
      <c r="G45" s="261"/>
      <c r="H45" s="261"/>
      <c r="I45" s="1">
        <v>37</v>
      </c>
      <c r="J45" s="44">
        <f>SUM(J40:J44)</f>
        <v>0</v>
      </c>
      <c r="K45" s="41">
        <f>SUM(K40:K44)</f>
        <v>0</v>
      </c>
    </row>
    <row r="46" spans="1:11" ht="12.75">
      <c r="A46" s="260" t="s">
        <v>151</v>
      </c>
      <c r="B46" s="261"/>
      <c r="C46" s="261"/>
      <c r="D46" s="261"/>
      <c r="E46" s="261"/>
      <c r="F46" s="261"/>
      <c r="G46" s="261"/>
      <c r="H46" s="261"/>
      <c r="I46" s="1">
        <v>38</v>
      </c>
      <c r="J46" s="44">
        <f>IF(J39&gt;J45,J39-J45,0)</f>
        <v>0</v>
      </c>
      <c r="K46" s="41">
        <f>IF(K39&gt;K45,K39-K45,0)</f>
        <v>0</v>
      </c>
    </row>
    <row r="47" spans="1:11" ht="12.75">
      <c r="A47" s="260" t="s">
        <v>152</v>
      </c>
      <c r="B47" s="261"/>
      <c r="C47" s="261"/>
      <c r="D47" s="261"/>
      <c r="E47" s="261"/>
      <c r="F47" s="261"/>
      <c r="G47" s="261"/>
      <c r="H47" s="261"/>
      <c r="I47" s="1">
        <v>39</v>
      </c>
      <c r="J47" s="44">
        <f>IF(J45&gt;J39,J45-J39,0)</f>
        <v>0</v>
      </c>
      <c r="K47" s="41">
        <f>IF(K45&gt;K39,K45-K39,0)</f>
        <v>0</v>
      </c>
    </row>
    <row r="48" spans="1:11" ht="12.75">
      <c r="A48" s="260" t="s">
        <v>139</v>
      </c>
      <c r="B48" s="261"/>
      <c r="C48" s="261"/>
      <c r="D48" s="261"/>
      <c r="E48" s="261"/>
      <c r="F48" s="261"/>
      <c r="G48" s="261"/>
      <c r="H48" s="261"/>
      <c r="I48" s="1">
        <v>40</v>
      </c>
      <c r="J48" s="44">
        <f>IF(J20-J21+J33-J34+J46-J47&gt;0,J20-J21+J33-J34+J46-J47,0)</f>
        <v>0</v>
      </c>
      <c r="K48" s="41">
        <f>IF(K20-K21+K33-K34+K46-K47&gt;0,K20-K21+K33-K34+K46-K47,0)</f>
        <v>0</v>
      </c>
    </row>
    <row r="49" spans="1:11" ht="12.75">
      <c r="A49" s="260" t="s">
        <v>14</v>
      </c>
      <c r="B49" s="261"/>
      <c r="C49" s="261"/>
      <c r="D49" s="261"/>
      <c r="E49" s="261"/>
      <c r="F49" s="261"/>
      <c r="G49" s="261"/>
      <c r="H49" s="261"/>
      <c r="I49" s="1">
        <v>41</v>
      </c>
      <c r="J49" s="44">
        <f>IF(J21-J20+J34-J33+J47-J46&gt;0,J21-J20+J34-J33+J47-J46,0)</f>
        <v>0</v>
      </c>
      <c r="K49" s="41">
        <f>IF(K21-K20+K34-K33+K47-K46&gt;0,K21-K20+K34-K33+K47-K46,0)</f>
        <v>0</v>
      </c>
    </row>
    <row r="50" spans="1:11" ht="12.75">
      <c r="A50" s="260" t="s">
        <v>150</v>
      </c>
      <c r="B50" s="261"/>
      <c r="C50" s="261"/>
      <c r="D50" s="261"/>
      <c r="E50" s="261"/>
      <c r="F50" s="261"/>
      <c r="G50" s="261"/>
      <c r="H50" s="261"/>
      <c r="I50" s="1">
        <v>42</v>
      </c>
      <c r="J50" s="5"/>
      <c r="K50" s="7"/>
    </row>
    <row r="51" spans="1:11" ht="12.75">
      <c r="A51" s="260" t="s">
        <v>164</v>
      </c>
      <c r="B51" s="261"/>
      <c r="C51" s="261"/>
      <c r="D51" s="261"/>
      <c r="E51" s="261"/>
      <c r="F51" s="261"/>
      <c r="G51" s="261"/>
      <c r="H51" s="261"/>
      <c r="I51" s="1">
        <v>43</v>
      </c>
      <c r="J51" s="5"/>
      <c r="K51" s="7"/>
    </row>
    <row r="52" spans="1:11" ht="12.75">
      <c r="A52" s="260" t="s">
        <v>165</v>
      </c>
      <c r="B52" s="261"/>
      <c r="C52" s="261"/>
      <c r="D52" s="261"/>
      <c r="E52" s="261"/>
      <c r="F52" s="261"/>
      <c r="G52" s="261"/>
      <c r="H52" s="261"/>
      <c r="I52" s="1">
        <v>44</v>
      </c>
      <c r="J52" s="5"/>
      <c r="K52" s="7"/>
    </row>
    <row r="53" spans="1:11" ht="12.75">
      <c r="A53" s="272" t="s">
        <v>166</v>
      </c>
      <c r="B53" s="273"/>
      <c r="C53" s="273"/>
      <c r="D53" s="273"/>
      <c r="E53" s="273"/>
      <c r="F53" s="273"/>
      <c r="G53" s="273"/>
      <c r="H53" s="273"/>
      <c r="I53" s="4">
        <v>45</v>
      </c>
      <c r="J53" s="45">
        <f>J50+J51-J52</f>
        <v>0</v>
      </c>
      <c r="K53" s="43">
        <f>K50+K51-K52</f>
        <v>0</v>
      </c>
    </row>
    <row r="54" spans="1:11" ht="12.75">
      <c r="A54" s="48"/>
      <c r="B54" s="49"/>
      <c r="C54" s="49"/>
      <c r="D54" s="49"/>
      <c r="E54" s="49"/>
      <c r="F54" s="49"/>
      <c r="G54" s="49"/>
      <c r="H54" s="49"/>
      <c r="I54" s="49"/>
      <c r="J54" s="49"/>
      <c r="K54" s="49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view="pageBreakPreview" zoomScale="110" zoomScaleSheetLayoutView="110" zoomScalePageLayoutView="0" workbookViewId="0" topLeftCell="A1">
      <selection activeCell="A17" sqref="A17:H17"/>
    </sheetView>
  </sheetViews>
  <sheetFormatPr defaultColWidth="9.140625" defaultRowHeight="12.75"/>
  <cols>
    <col min="1" max="4" width="9.140625" style="53" customWidth="1"/>
    <col min="5" max="5" width="10.140625" style="53" bestFit="1" customWidth="1"/>
    <col min="6" max="9" width="9.140625" style="53" customWidth="1"/>
    <col min="10" max="10" width="11.140625" style="53" bestFit="1" customWidth="1"/>
    <col min="11" max="11" width="10.8515625" style="53" bestFit="1" customWidth="1"/>
    <col min="12" max="12" width="12.140625" style="107" bestFit="1" customWidth="1"/>
    <col min="13" max="13" width="9.140625" style="107" customWidth="1"/>
    <col min="14" max="14" width="12.140625" style="107" bestFit="1" customWidth="1"/>
    <col min="15" max="18" width="9.140625" style="107" customWidth="1"/>
    <col min="19" max="16384" width="9.140625" style="53" customWidth="1"/>
  </cols>
  <sheetData>
    <row r="1" spans="1:12" ht="12.75">
      <c r="A1" s="352" t="s">
        <v>262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132"/>
    </row>
    <row r="2" spans="1:12" ht="15.75">
      <c r="A2" s="32"/>
      <c r="B2" s="52"/>
      <c r="C2" s="337" t="s">
        <v>263</v>
      </c>
      <c r="D2" s="337"/>
      <c r="E2" s="121" t="s">
        <v>359</v>
      </c>
      <c r="F2" s="33" t="s">
        <v>232</v>
      </c>
      <c r="G2" s="338" t="s">
        <v>361</v>
      </c>
      <c r="H2" s="339"/>
      <c r="I2" s="52"/>
      <c r="J2" s="52"/>
      <c r="K2" s="52"/>
      <c r="L2" s="133"/>
    </row>
    <row r="3" spans="1:11" ht="23.25">
      <c r="A3" s="340" t="s">
        <v>50</v>
      </c>
      <c r="B3" s="340"/>
      <c r="C3" s="340"/>
      <c r="D3" s="340"/>
      <c r="E3" s="340"/>
      <c r="F3" s="340"/>
      <c r="G3" s="340"/>
      <c r="H3" s="340"/>
      <c r="I3" s="56" t="s">
        <v>286</v>
      </c>
      <c r="J3" s="57" t="s">
        <v>140</v>
      </c>
      <c r="K3" s="57" t="s">
        <v>141</v>
      </c>
    </row>
    <row r="4" spans="1:15" ht="12.75">
      <c r="A4" s="341">
        <v>1</v>
      </c>
      <c r="B4" s="341"/>
      <c r="C4" s="341"/>
      <c r="D4" s="341"/>
      <c r="E4" s="341"/>
      <c r="F4" s="341"/>
      <c r="G4" s="341"/>
      <c r="H4" s="341"/>
      <c r="I4" s="59">
        <v>2</v>
      </c>
      <c r="J4" s="58" t="s">
        <v>264</v>
      </c>
      <c r="K4" s="58" t="s">
        <v>265</v>
      </c>
      <c r="L4" s="134"/>
      <c r="M4" s="134"/>
      <c r="N4" s="134"/>
      <c r="O4" s="134"/>
    </row>
    <row r="5" spans="1:15" ht="12.75">
      <c r="A5" s="342" t="s">
        <v>266</v>
      </c>
      <c r="B5" s="343"/>
      <c r="C5" s="343"/>
      <c r="D5" s="343"/>
      <c r="E5" s="343"/>
      <c r="F5" s="343"/>
      <c r="G5" s="343"/>
      <c r="H5" s="343"/>
      <c r="I5" s="34">
        <v>1</v>
      </c>
      <c r="J5" s="6">
        <f>+Bilanca!J70</f>
        <v>1672021210</v>
      </c>
      <c r="K5" s="6">
        <f>+Bilanca!K70</f>
        <v>1672021210</v>
      </c>
      <c r="L5" s="120"/>
      <c r="M5" s="134"/>
      <c r="N5" s="134"/>
      <c r="O5" s="134"/>
    </row>
    <row r="6" spans="1:15" ht="12.75">
      <c r="A6" s="342" t="s">
        <v>267</v>
      </c>
      <c r="B6" s="343"/>
      <c r="C6" s="343"/>
      <c r="D6" s="343"/>
      <c r="E6" s="343"/>
      <c r="F6" s="343"/>
      <c r="G6" s="343"/>
      <c r="H6" s="343"/>
      <c r="I6" s="34">
        <v>2</v>
      </c>
      <c r="J6" s="7">
        <f>+Bilanca!J71</f>
        <v>3602906</v>
      </c>
      <c r="K6" s="7">
        <f>+Bilanca!K71</f>
        <v>5302235.52</v>
      </c>
      <c r="L6" s="120"/>
      <c r="M6" s="134"/>
      <c r="N6" s="134"/>
      <c r="O6" s="134"/>
    </row>
    <row r="7" spans="1:15" ht="12.75">
      <c r="A7" s="342" t="s">
        <v>268</v>
      </c>
      <c r="B7" s="343"/>
      <c r="C7" s="343"/>
      <c r="D7" s="343"/>
      <c r="E7" s="343"/>
      <c r="F7" s="343"/>
      <c r="G7" s="343"/>
      <c r="H7" s="343"/>
      <c r="I7" s="34">
        <v>3</v>
      </c>
      <c r="J7" s="7">
        <f>+Bilanca!J72</f>
        <v>102055847</v>
      </c>
      <c r="K7" s="7">
        <f>+Bilanca!K72</f>
        <v>98943075.13</v>
      </c>
      <c r="L7" s="120"/>
      <c r="M7" s="134"/>
      <c r="N7" s="134"/>
      <c r="O7" s="134"/>
    </row>
    <row r="8" spans="1:15" ht="12.75">
      <c r="A8" s="342" t="s">
        <v>269</v>
      </c>
      <c r="B8" s="343"/>
      <c r="C8" s="343"/>
      <c r="D8" s="343"/>
      <c r="E8" s="343"/>
      <c r="F8" s="343"/>
      <c r="G8" s="343"/>
      <c r="H8" s="343"/>
      <c r="I8" s="34">
        <v>4</v>
      </c>
      <c r="J8" s="7">
        <f>+Bilanca!J79</f>
        <v>263138894</v>
      </c>
      <c r="K8" s="7">
        <f>+Bilanca!K79</f>
        <v>382555685.71544373</v>
      </c>
      <c r="L8" s="120"/>
      <c r="M8" s="134"/>
      <c r="N8" s="134"/>
      <c r="O8" s="134"/>
    </row>
    <row r="9" spans="1:15" ht="12.75">
      <c r="A9" s="342" t="s">
        <v>270</v>
      </c>
      <c r="B9" s="343"/>
      <c r="C9" s="343"/>
      <c r="D9" s="343"/>
      <c r="E9" s="343"/>
      <c r="F9" s="343"/>
      <c r="G9" s="343"/>
      <c r="H9" s="343"/>
      <c r="I9" s="34">
        <v>5</v>
      </c>
      <c r="J9" s="7">
        <f>+Bilanca!J82</f>
        <v>243596016</v>
      </c>
      <c r="K9" s="7">
        <f>+Bilanca!K82</f>
        <v>526951520.2287319</v>
      </c>
      <c r="L9" s="120"/>
      <c r="M9" s="134"/>
      <c r="N9" s="134"/>
      <c r="O9" s="134"/>
    </row>
    <row r="10" spans="1:15" ht="12.75">
      <c r="A10" s="342" t="s">
        <v>271</v>
      </c>
      <c r="B10" s="343"/>
      <c r="C10" s="343"/>
      <c r="D10" s="343"/>
      <c r="E10" s="343"/>
      <c r="F10" s="343"/>
      <c r="G10" s="343"/>
      <c r="H10" s="343"/>
      <c r="I10" s="34">
        <v>6</v>
      </c>
      <c r="J10" s="7"/>
      <c r="K10" s="35"/>
      <c r="L10" s="134"/>
      <c r="M10" s="134"/>
      <c r="N10" s="134"/>
      <c r="O10" s="134"/>
    </row>
    <row r="11" spans="1:15" ht="12.75">
      <c r="A11" s="342" t="s">
        <v>272</v>
      </c>
      <c r="B11" s="343"/>
      <c r="C11" s="343"/>
      <c r="D11" s="343"/>
      <c r="E11" s="343"/>
      <c r="F11" s="343"/>
      <c r="G11" s="343"/>
      <c r="H11" s="343"/>
      <c r="I11" s="34">
        <v>7</v>
      </c>
      <c r="J11" s="7"/>
      <c r="K11" s="35"/>
      <c r="L11" s="134"/>
      <c r="M11" s="134"/>
      <c r="N11" s="134"/>
      <c r="O11" s="134"/>
    </row>
    <row r="12" spans="1:15" ht="12.75">
      <c r="A12" s="342" t="s">
        <v>273</v>
      </c>
      <c r="B12" s="343"/>
      <c r="C12" s="343"/>
      <c r="D12" s="343"/>
      <c r="E12" s="343"/>
      <c r="F12" s="343"/>
      <c r="G12" s="343"/>
      <c r="H12" s="343"/>
      <c r="I12" s="34">
        <v>8</v>
      </c>
      <c r="J12" s="7">
        <f>+Bilanca!J78</f>
        <v>634097</v>
      </c>
      <c r="K12" s="7">
        <f>+Bilanca!K78</f>
        <v>766439.05</v>
      </c>
      <c r="L12" s="120"/>
      <c r="M12" s="134"/>
      <c r="N12" s="134"/>
      <c r="O12" s="134"/>
    </row>
    <row r="13" spans="1:15" ht="12.75">
      <c r="A13" s="342" t="s">
        <v>274</v>
      </c>
      <c r="B13" s="343"/>
      <c r="C13" s="343"/>
      <c r="D13" s="343"/>
      <c r="E13" s="343"/>
      <c r="F13" s="343"/>
      <c r="G13" s="343"/>
      <c r="H13" s="343"/>
      <c r="I13" s="34">
        <v>9</v>
      </c>
      <c r="J13" s="7"/>
      <c r="K13" s="35"/>
      <c r="L13" s="134"/>
      <c r="M13" s="134"/>
      <c r="N13" s="134"/>
      <c r="O13" s="134"/>
    </row>
    <row r="14" spans="1:15" ht="12.75">
      <c r="A14" s="344" t="s">
        <v>275</v>
      </c>
      <c r="B14" s="345"/>
      <c r="C14" s="345"/>
      <c r="D14" s="345"/>
      <c r="E14" s="345"/>
      <c r="F14" s="345"/>
      <c r="G14" s="345"/>
      <c r="H14" s="345"/>
      <c r="I14" s="34">
        <v>10</v>
      </c>
      <c r="J14" s="54">
        <f>SUM(J5:J13)</f>
        <v>2285048970</v>
      </c>
      <c r="K14" s="54">
        <f>SUM(K5:K13)</f>
        <v>2686540165.6441755</v>
      </c>
      <c r="L14" s="120"/>
      <c r="M14" s="134"/>
      <c r="N14" s="120"/>
      <c r="O14" s="134"/>
    </row>
    <row r="15" spans="1:15" ht="12.75">
      <c r="A15" s="342" t="s">
        <v>276</v>
      </c>
      <c r="B15" s="343"/>
      <c r="C15" s="343"/>
      <c r="D15" s="343"/>
      <c r="E15" s="343"/>
      <c r="F15" s="343"/>
      <c r="G15" s="343"/>
      <c r="H15" s="343"/>
      <c r="I15" s="34">
        <v>11</v>
      </c>
      <c r="J15" s="35"/>
      <c r="K15" s="35"/>
      <c r="L15" s="134"/>
      <c r="M15" s="134"/>
      <c r="N15" s="134"/>
      <c r="O15" s="134"/>
    </row>
    <row r="16" spans="1:12" ht="12.75">
      <c r="A16" s="342" t="s">
        <v>277</v>
      </c>
      <c r="B16" s="343"/>
      <c r="C16" s="343"/>
      <c r="D16" s="343"/>
      <c r="E16" s="343"/>
      <c r="F16" s="343"/>
      <c r="G16" s="343"/>
      <c r="H16" s="343"/>
      <c r="I16" s="34">
        <v>12</v>
      </c>
      <c r="J16" s="35"/>
      <c r="K16" s="35"/>
      <c r="L16" s="104"/>
    </row>
    <row r="17" spans="1:11" ht="12.75">
      <c r="A17" s="342" t="s">
        <v>278</v>
      </c>
      <c r="B17" s="343"/>
      <c r="C17" s="343"/>
      <c r="D17" s="343"/>
      <c r="E17" s="343"/>
      <c r="F17" s="343"/>
      <c r="G17" s="343"/>
      <c r="H17" s="343"/>
      <c r="I17" s="34">
        <v>13</v>
      </c>
      <c r="J17" s="35"/>
      <c r="K17" s="35"/>
    </row>
    <row r="18" spans="1:11" ht="12.75">
      <c r="A18" s="342" t="s">
        <v>279</v>
      </c>
      <c r="B18" s="343"/>
      <c r="C18" s="343"/>
      <c r="D18" s="343"/>
      <c r="E18" s="343"/>
      <c r="F18" s="343"/>
      <c r="G18" s="343"/>
      <c r="H18" s="343"/>
      <c r="I18" s="34">
        <v>14</v>
      </c>
      <c r="J18" s="35"/>
      <c r="K18" s="35"/>
    </row>
    <row r="19" spans="1:11" ht="12.75">
      <c r="A19" s="342" t="s">
        <v>280</v>
      </c>
      <c r="B19" s="343"/>
      <c r="C19" s="343"/>
      <c r="D19" s="343"/>
      <c r="E19" s="343"/>
      <c r="F19" s="343"/>
      <c r="G19" s="343"/>
      <c r="H19" s="343"/>
      <c r="I19" s="34">
        <v>15</v>
      </c>
      <c r="J19" s="35"/>
      <c r="K19" s="35"/>
    </row>
    <row r="20" spans="1:11" ht="12.75">
      <c r="A20" s="342" t="s">
        <v>281</v>
      </c>
      <c r="B20" s="343"/>
      <c r="C20" s="343"/>
      <c r="D20" s="343"/>
      <c r="E20" s="343"/>
      <c r="F20" s="343"/>
      <c r="G20" s="343"/>
      <c r="H20" s="343"/>
      <c r="I20" s="34">
        <v>16</v>
      </c>
      <c r="J20" s="35"/>
      <c r="K20" s="35"/>
    </row>
    <row r="21" spans="1:11" ht="12.75">
      <c r="A21" s="344" t="s">
        <v>282</v>
      </c>
      <c r="B21" s="345"/>
      <c r="C21" s="345"/>
      <c r="D21" s="345"/>
      <c r="E21" s="345"/>
      <c r="F21" s="345"/>
      <c r="G21" s="345"/>
      <c r="H21" s="345"/>
      <c r="I21" s="34">
        <v>17</v>
      </c>
      <c r="J21" s="55">
        <f>SUM(J15:J20)</f>
        <v>0</v>
      </c>
      <c r="K21" s="55">
        <f>SUM(K15:K20)</f>
        <v>0</v>
      </c>
    </row>
    <row r="22" spans="1:11" ht="12.75">
      <c r="A22" s="354"/>
      <c r="B22" s="355"/>
      <c r="C22" s="355"/>
      <c r="D22" s="355"/>
      <c r="E22" s="355"/>
      <c r="F22" s="355"/>
      <c r="G22" s="355"/>
      <c r="H22" s="355"/>
      <c r="I22" s="356"/>
      <c r="J22" s="356"/>
      <c r="K22" s="357"/>
    </row>
    <row r="23" spans="1:11" ht="12.75">
      <c r="A23" s="346" t="s">
        <v>283</v>
      </c>
      <c r="B23" s="347"/>
      <c r="C23" s="347"/>
      <c r="D23" s="347"/>
      <c r="E23" s="347"/>
      <c r="F23" s="347"/>
      <c r="G23" s="347"/>
      <c r="H23" s="347"/>
      <c r="I23" s="36">
        <v>18</v>
      </c>
      <c r="J23" s="6">
        <f>+J14</f>
        <v>2285048970</v>
      </c>
      <c r="K23" s="98">
        <f>+K14</f>
        <v>2686540165.6441755</v>
      </c>
    </row>
    <row r="24" spans="1:11" ht="17.25" customHeight="1">
      <c r="A24" s="348" t="s">
        <v>284</v>
      </c>
      <c r="B24" s="349"/>
      <c r="C24" s="349"/>
      <c r="D24" s="349"/>
      <c r="E24" s="349"/>
      <c r="F24" s="349"/>
      <c r="G24" s="349"/>
      <c r="H24" s="349"/>
      <c r="I24" s="37">
        <v>19</v>
      </c>
      <c r="J24" s="55">
        <f>+Bilanca!J85</f>
        <v>231125940</v>
      </c>
      <c r="K24" s="55">
        <f>+Bilanca!K85</f>
        <v>424780434.3715516</v>
      </c>
    </row>
    <row r="25" spans="1:11" ht="30" customHeight="1">
      <c r="A25" s="350" t="s">
        <v>285</v>
      </c>
      <c r="B25" s="351"/>
      <c r="C25" s="351"/>
      <c r="D25" s="351"/>
      <c r="E25" s="351"/>
      <c r="F25" s="351"/>
      <c r="G25" s="351"/>
      <c r="H25" s="351"/>
      <c r="I25" s="351"/>
      <c r="J25" s="351"/>
      <c r="K25" s="351"/>
    </row>
    <row r="28" spans="10:11" ht="12.75">
      <c r="J28" s="104"/>
      <c r="K28" s="104"/>
    </row>
    <row r="29" spans="10:11" ht="12.75">
      <c r="J29" s="107"/>
      <c r="K29" s="107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3">
    <dataValidation allowBlank="1" sqref="A1:I65536 J24:J65536 J14:J22 L1:IV65536 J1:K4 K10:K11 K13:K65536"/>
    <dataValidation type="whole" operator="notEqual" allowBlank="1" showInputMessage="1" showErrorMessage="1" errorTitle="Pogrešan unos" error="Mogu se unijeti samo cjelobrojne vrijednosti." sqref="J5:J13 K5:K9 K12">
      <formula1>999999999999</formula1>
    </dataValidation>
    <dataValidation type="whole" operator="notEqual" allowBlank="1" showInputMessage="1" showErrorMessage="1" errorTitle="Pogrešan unos" error="Mogu se unijeti samo cjelobrojne vrijednosti." sqref="J23">
      <formula1>9999999999</formula1>
    </dataValidation>
  </dataValidation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36"/>
  <sheetViews>
    <sheetView view="pageBreakPreview" zoomScaleSheetLayoutView="100" zoomScalePageLayoutView="0" workbookViewId="0" topLeftCell="A10">
      <selection activeCell="A37" sqref="A37"/>
    </sheetView>
  </sheetViews>
  <sheetFormatPr defaultColWidth="9.00390625" defaultRowHeight="12.75"/>
  <cols>
    <col min="1" max="4" width="9.00390625" style="135" customWidth="1"/>
    <col min="5" max="5" width="50.7109375" style="135" customWidth="1"/>
    <col min="6" max="6" width="47.8515625" style="135" customWidth="1"/>
    <col min="7" max="7" width="9.00390625" style="135" customWidth="1"/>
    <col min="8" max="8" width="0.2890625" style="135" customWidth="1"/>
    <col min="9" max="10" width="9.00390625" style="135" hidden="1" customWidth="1"/>
    <col min="11" max="16384" width="9.00390625" style="135" customWidth="1"/>
  </cols>
  <sheetData>
    <row r="1" spans="1:6" ht="12.75">
      <c r="A1" s="31"/>
      <c r="B1" s="31"/>
      <c r="C1" s="31"/>
      <c r="D1" s="31"/>
      <c r="E1" s="31"/>
      <c r="F1" s="31"/>
    </row>
    <row r="2" spans="1:6" ht="15.75">
      <c r="A2" s="366" t="s">
        <v>261</v>
      </c>
      <c r="B2" s="366"/>
      <c r="C2" s="366"/>
      <c r="D2" s="366"/>
      <c r="E2" s="366"/>
      <c r="F2" s="366"/>
    </row>
    <row r="3" spans="1:6" ht="12.75">
      <c r="A3" s="31"/>
      <c r="B3" s="31"/>
      <c r="C3" s="31"/>
      <c r="D3" s="31"/>
      <c r="E3" s="31"/>
      <c r="F3" s="31"/>
    </row>
    <row r="4" spans="1:6" ht="12.75" customHeight="1">
      <c r="A4" s="367" t="s">
        <v>294</v>
      </c>
      <c r="B4" s="367"/>
      <c r="C4" s="367"/>
      <c r="D4" s="367"/>
      <c r="E4" s="367"/>
      <c r="F4" s="367"/>
    </row>
    <row r="5" spans="1:6" ht="12.75" customHeight="1">
      <c r="A5" s="367"/>
      <c r="B5" s="367"/>
      <c r="C5" s="367"/>
      <c r="D5" s="367"/>
      <c r="E5" s="367"/>
      <c r="F5" s="367"/>
    </row>
    <row r="6" spans="1:6" ht="12.75" customHeight="1">
      <c r="A6" s="367"/>
      <c r="B6" s="367"/>
      <c r="C6" s="367"/>
      <c r="D6" s="367"/>
      <c r="E6" s="367"/>
      <c r="F6" s="367"/>
    </row>
    <row r="7" spans="1:6" ht="12.75" customHeight="1">
      <c r="A7" s="367"/>
      <c r="B7" s="367"/>
      <c r="C7" s="367"/>
      <c r="D7" s="367"/>
      <c r="E7" s="367"/>
      <c r="F7" s="367"/>
    </row>
    <row r="8" spans="1:6" ht="12.75" customHeight="1">
      <c r="A8" s="367"/>
      <c r="B8" s="367"/>
      <c r="C8" s="367"/>
      <c r="D8" s="367"/>
      <c r="E8" s="367"/>
      <c r="F8" s="367"/>
    </row>
    <row r="9" spans="1:6" ht="12.75" customHeight="1">
      <c r="A9" s="367"/>
      <c r="B9" s="367"/>
      <c r="C9" s="367"/>
      <c r="D9" s="367"/>
      <c r="E9" s="367"/>
      <c r="F9" s="367"/>
    </row>
    <row r="10" spans="1:6" ht="12.75" customHeight="1">
      <c r="A10" s="367"/>
      <c r="B10" s="367"/>
      <c r="C10" s="367"/>
      <c r="D10" s="367"/>
      <c r="E10" s="367"/>
      <c r="F10" s="367"/>
    </row>
    <row r="11" spans="1:6" ht="12.75">
      <c r="A11" s="368"/>
      <c r="B11" s="368"/>
      <c r="C11" s="368"/>
      <c r="D11" s="368"/>
      <c r="E11" s="368"/>
      <c r="F11" s="368"/>
    </row>
    <row r="12" spans="1:6" ht="12.75">
      <c r="A12" s="122" t="s">
        <v>346</v>
      </c>
      <c r="B12" s="122"/>
      <c r="C12" s="122"/>
      <c r="D12" s="122"/>
      <c r="E12" s="122" t="s">
        <v>349</v>
      </c>
      <c r="F12" s="122" t="s">
        <v>348</v>
      </c>
    </row>
    <row r="13" spans="1:6" ht="13.5" thickBot="1">
      <c r="A13" s="123"/>
      <c r="B13" s="123"/>
      <c r="C13" s="123"/>
      <c r="D13" s="123"/>
      <c r="E13" s="123" t="s">
        <v>360</v>
      </c>
      <c r="F13" s="123" t="s">
        <v>361</v>
      </c>
    </row>
    <row r="14" spans="1:6" ht="12.75">
      <c r="A14" s="358" t="s">
        <v>313</v>
      </c>
      <c r="B14" s="359"/>
      <c r="C14" s="359"/>
      <c r="D14" s="360"/>
      <c r="E14" s="369" t="s">
        <v>369</v>
      </c>
      <c r="F14" s="370"/>
    </row>
    <row r="15" spans="1:6" ht="12.75">
      <c r="A15" s="358" t="s">
        <v>316</v>
      </c>
      <c r="B15" s="359"/>
      <c r="C15" s="359"/>
      <c r="D15" s="360"/>
      <c r="E15" s="369" t="s">
        <v>368</v>
      </c>
      <c r="F15" s="370"/>
    </row>
    <row r="16" spans="1:256" ht="12.75">
      <c r="A16" s="358" t="s">
        <v>352</v>
      </c>
      <c r="B16" s="359"/>
      <c r="C16" s="359"/>
      <c r="D16" s="360"/>
      <c r="E16" s="128" t="s">
        <v>347</v>
      </c>
      <c r="F16" s="136" t="s">
        <v>380</v>
      </c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  <c r="BT16" s="137"/>
      <c r="BU16" s="137"/>
      <c r="BV16" s="137"/>
      <c r="BW16" s="137"/>
      <c r="BX16" s="137"/>
      <c r="BY16" s="137"/>
      <c r="BZ16" s="137"/>
      <c r="CA16" s="137"/>
      <c r="CB16" s="137"/>
      <c r="CC16" s="137"/>
      <c r="CD16" s="137"/>
      <c r="CE16" s="137"/>
      <c r="CF16" s="137"/>
      <c r="CG16" s="137"/>
      <c r="CH16" s="137"/>
      <c r="CI16" s="137"/>
      <c r="CJ16" s="137"/>
      <c r="CK16" s="137"/>
      <c r="CL16" s="137"/>
      <c r="CM16" s="137"/>
      <c r="CN16" s="137"/>
      <c r="CO16" s="137"/>
      <c r="CP16" s="137"/>
      <c r="CQ16" s="137"/>
      <c r="CR16" s="137"/>
      <c r="CS16" s="137"/>
      <c r="CT16" s="137"/>
      <c r="CU16" s="137"/>
      <c r="CV16" s="137"/>
      <c r="CW16" s="137"/>
      <c r="CX16" s="137"/>
      <c r="CY16" s="137"/>
      <c r="CZ16" s="137"/>
      <c r="DA16" s="137"/>
      <c r="DB16" s="137"/>
      <c r="DC16" s="137"/>
      <c r="DD16" s="137"/>
      <c r="DE16" s="137"/>
      <c r="DF16" s="137"/>
      <c r="DG16" s="137"/>
      <c r="DH16" s="137"/>
      <c r="DI16" s="137"/>
      <c r="DJ16" s="137"/>
      <c r="DK16" s="137"/>
      <c r="DL16" s="137"/>
      <c r="DM16" s="137"/>
      <c r="DN16" s="137"/>
      <c r="DO16" s="137"/>
      <c r="DP16" s="137"/>
      <c r="DQ16" s="137"/>
      <c r="DR16" s="137"/>
      <c r="DS16" s="137"/>
      <c r="DT16" s="137"/>
      <c r="DU16" s="137"/>
      <c r="DV16" s="137"/>
      <c r="DW16" s="137"/>
      <c r="DX16" s="137"/>
      <c r="DY16" s="137"/>
      <c r="DZ16" s="137"/>
      <c r="EA16" s="137"/>
      <c r="EB16" s="137"/>
      <c r="EC16" s="137"/>
      <c r="ED16" s="137"/>
      <c r="EE16" s="137"/>
      <c r="EF16" s="137"/>
      <c r="EG16" s="137"/>
      <c r="EH16" s="137"/>
      <c r="EI16" s="137"/>
      <c r="EJ16" s="137"/>
      <c r="EK16" s="137"/>
      <c r="EL16" s="137"/>
      <c r="EM16" s="137"/>
      <c r="EN16" s="137"/>
      <c r="EO16" s="137"/>
      <c r="EP16" s="137"/>
      <c r="EQ16" s="137"/>
      <c r="ER16" s="137"/>
      <c r="ES16" s="137"/>
      <c r="ET16" s="137"/>
      <c r="EU16" s="137"/>
      <c r="EV16" s="137"/>
      <c r="EW16" s="137"/>
      <c r="EX16" s="137"/>
      <c r="EY16" s="137"/>
      <c r="EZ16" s="137"/>
      <c r="FA16" s="137"/>
      <c r="FB16" s="137"/>
      <c r="FC16" s="137"/>
      <c r="FD16" s="137"/>
      <c r="FE16" s="137"/>
      <c r="FF16" s="137"/>
      <c r="FG16" s="137"/>
      <c r="FH16" s="137"/>
      <c r="FI16" s="137"/>
      <c r="FJ16" s="137"/>
      <c r="FK16" s="137"/>
      <c r="FL16" s="137"/>
      <c r="FM16" s="137"/>
      <c r="FN16" s="137"/>
      <c r="FO16" s="137"/>
      <c r="FP16" s="137"/>
      <c r="FQ16" s="137"/>
      <c r="FR16" s="137"/>
      <c r="FS16" s="137"/>
      <c r="FT16" s="137"/>
      <c r="FU16" s="137"/>
      <c r="FV16" s="137"/>
      <c r="FW16" s="137"/>
      <c r="FX16" s="137"/>
      <c r="FY16" s="137"/>
      <c r="FZ16" s="137"/>
      <c r="GA16" s="137"/>
      <c r="GB16" s="137"/>
      <c r="GC16" s="137"/>
      <c r="GD16" s="137"/>
      <c r="GE16" s="137"/>
      <c r="GF16" s="137"/>
      <c r="GG16" s="137"/>
      <c r="GH16" s="137"/>
      <c r="GI16" s="137"/>
      <c r="GJ16" s="137"/>
      <c r="GK16" s="137"/>
      <c r="GL16" s="137"/>
      <c r="GM16" s="137"/>
      <c r="GN16" s="137"/>
      <c r="GO16" s="137"/>
      <c r="GP16" s="137"/>
      <c r="GQ16" s="137"/>
      <c r="GR16" s="137"/>
      <c r="GS16" s="137"/>
      <c r="GT16" s="137"/>
      <c r="GU16" s="137"/>
      <c r="GV16" s="137"/>
      <c r="GW16" s="137"/>
      <c r="GX16" s="137"/>
      <c r="GY16" s="137"/>
      <c r="GZ16" s="137"/>
      <c r="HA16" s="137"/>
      <c r="HB16" s="137"/>
      <c r="HC16" s="137"/>
      <c r="HD16" s="137"/>
      <c r="HE16" s="137"/>
      <c r="HF16" s="137"/>
      <c r="HG16" s="137"/>
      <c r="HH16" s="137"/>
      <c r="HI16" s="137"/>
      <c r="HJ16" s="137"/>
      <c r="HK16" s="137"/>
      <c r="HL16" s="137"/>
      <c r="HM16" s="137"/>
      <c r="HN16" s="137"/>
      <c r="HO16" s="137"/>
      <c r="HP16" s="137"/>
      <c r="HQ16" s="137"/>
      <c r="HR16" s="137"/>
      <c r="HS16" s="137"/>
      <c r="HT16" s="137"/>
      <c r="HU16" s="137"/>
      <c r="HV16" s="137"/>
      <c r="HW16" s="137"/>
      <c r="HX16" s="137"/>
      <c r="HY16" s="137"/>
      <c r="HZ16" s="137"/>
      <c r="IA16" s="137"/>
      <c r="IB16" s="137"/>
      <c r="IC16" s="137"/>
      <c r="ID16" s="137"/>
      <c r="IE16" s="137"/>
      <c r="IF16" s="137"/>
      <c r="IG16" s="137"/>
      <c r="IH16" s="137"/>
      <c r="II16" s="137"/>
      <c r="IJ16" s="137"/>
      <c r="IK16" s="137"/>
      <c r="IL16" s="137"/>
      <c r="IM16" s="137"/>
      <c r="IN16" s="137"/>
      <c r="IO16" s="137"/>
      <c r="IP16" s="137"/>
      <c r="IQ16" s="137"/>
      <c r="IR16" s="137"/>
      <c r="IS16" s="137"/>
      <c r="IT16" s="137"/>
      <c r="IU16" s="137"/>
      <c r="IV16" s="137"/>
    </row>
    <row r="17" spans="1:6" ht="12.75">
      <c r="A17" s="358" t="s">
        <v>331</v>
      </c>
      <c r="B17" s="359"/>
      <c r="C17" s="359"/>
      <c r="D17" s="360"/>
      <c r="E17" s="127" t="s">
        <v>347</v>
      </c>
      <c r="F17" s="136" t="s">
        <v>347</v>
      </c>
    </row>
    <row r="18" spans="1:6" ht="12.75">
      <c r="A18" s="358" t="s">
        <v>330</v>
      </c>
      <c r="B18" s="359"/>
      <c r="C18" s="359"/>
      <c r="D18" s="360"/>
      <c r="E18" s="127" t="s">
        <v>347</v>
      </c>
      <c r="F18" s="136" t="s">
        <v>347</v>
      </c>
    </row>
    <row r="19" spans="1:6" ht="12.75">
      <c r="A19" s="358" t="s">
        <v>321</v>
      </c>
      <c r="B19" s="359"/>
      <c r="C19" s="359"/>
      <c r="D19" s="360"/>
      <c r="E19" s="127" t="s">
        <v>347</v>
      </c>
      <c r="F19" s="136" t="s">
        <v>347</v>
      </c>
    </row>
    <row r="20" spans="1:6" ht="12.75">
      <c r="A20" s="358" t="s">
        <v>323</v>
      </c>
      <c r="B20" s="359"/>
      <c r="C20" s="359"/>
      <c r="D20" s="360"/>
      <c r="E20" s="128" t="s">
        <v>347</v>
      </c>
      <c r="F20" s="138" t="s">
        <v>347</v>
      </c>
    </row>
    <row r="21" spans="1:6" ht="12.75">
      <c r="A21" s="363" t="s">
        <v>356</v>
      </c>
      <c r="B21" s="364"/>
      <c r="C21" s="364"/>
      <c r="D21" s="365"/>
      <c r="E21" s="145" t="s">
        <v>347</v>
      </c>
      <c r="F21" s="146" t="s">
        <v>347</v>
      </c>
    </row>
    <row r="22" spans="1:6" ht="12.75">
      <c r="A22" s="362" t="s">
        <v>376</v>
      </c>
      <c r="B22" s="359"/>
      <c r="C22" s="359"/>
      <c r="D22" s="360"/>
      <c r="E22" s="128" t="s">
        <v>380</v>
      </c>
      <c r="F22" s="146" t="s">
        <v>347</v>
      </c>
    </row>
    <row r="23" spans="1:6" ht="12.75">
      <c r="A23" s="362" t="s">
        <v>386</v>
      </c>
      <c r="B23" s="359"/>
      <c r="C23" s="359"/>
      <c r="D23" s="360"/>
      <c r="E23" s="128" t="s">
        <v>380</v>
      </c>
      <c r="F23" s="147" t="s">
        <v>347</v>
      </c>
    </row>
    <row r="25" spans="1:256" ht="12.75">
      <c r="A25" s="122" t="s">
        <v>346</v>
      </c>
      <c r="B25" s="122"/>
      <c r="C25" s="122"/>
      <c r="D25" s="122"/>
      <c r="E25" s="129" t="s">
        <v>355</v>
      </c>
      <c r="F25" s="129" t="s">
        <v>351</v>
      </c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139"/>
      <c r="BW25" s="139"/>
      <c r="BX25" s="139"/>
      <c r="BY25" s="139"/>
      <c r="BZ25" s="139"/>
      <c r="CA25" s="139"/>
      <c r="CB25" s="139"/>
      <c r="CC25" s="139"/>
      <c r="CD25" s="139"/>
      <c r="CE25" s="139"/>
      <c r="CF25" s="139"/>
      <c r="CG25" s="139"/>
      <c r="CH25" s="139"/>
      <c r="CI25" s="139"/>
      <c r="CJ25" s="139"/>
      <c r="CK25" s="139"/>
      <c r="CL25" s="139"/>
      <c r="CM25" s="139"/>
      <c r="CN25" s="139"/>
      <c r="CO25" s="139"/>
      <c r="CP25" s="139"/>
      <c r="CQ25" s="139"/>
      <c r="CR25" s="139"/>
      <c r="CS25" s="139"/>
      <c r="CT25" s="139"/>
      <c r="CU25" s="139"/>
      <c r="CV25" s="139"/>
      <c r="CW25" s="139"/>
      <c r="CX25" s="139"/>
      <c r="CY25" s="139"/>
      <c r="CZ25" s="139"/>
      <c r="DA25" s="139"/>
      <c r="DB25" s="139"/>
      <c r="DC25" s="139"/>
      <c r="DD25" s="139"/>
      <c r="DE25" s="139"/>
      <c r="DF25" s="139"/>
      <c r="DG25" s="139"/>
      <c r="DH25" s="139"/>
      <c r="DI25" s="139"/>
      <c r="DJ25" s="139"/>
      <c r="DK25" s="139"/>
      <c r="DL25" s="139"/>
      <c r="DM25" s="139"/>
      <c r="DN25" s="139"/>
      <c r="DO25" s="139"/>
      <c r="DP25" s="139"/>
      <c r="DQ25" s="139"/>
      <c r="DR25" s="139"/>
      <c r="DS25" s="139"/>
      <c r="DT25" s="139"/>
      <c r="DU25" s="139"/>
      <c r="DV25" s="139"/>
      <c r="DW25" s="139"/>
      <c r="DX25" s="139"/>
      <c r="DY25" s="139"/>
      <c r="DZ25" s="139"/>
      <c r="EA25" s="139"/>
      <c r="EB25" s="139"/>
      <c r="EC25" s="139"/>
      <c r="ED25" s="139"/>
      <c r="EE25" s="139"/>
      <c r="EF25" s="139"/>
      <c r="EG25" s="139"/>
      <c r="EH25" s="139"/>
      <c r="EI25" s="139"/>
      <c r="EJ25" s="139"/>
      <c r="EK25" s="139"/>
      <c r="EL25" s="139"/>
      <c r="EM25" s="139"/>
      <c r="EN25" s="139"/>
      <c r="EO25" s="139"/>
      <c r="EP25" s="139"/>
      <c r="EQ25" s="139"/>
      <c r="ER25" s="139"/>
      <c r="ES25" s="139"/>
      <c r="ET25" s="139"/>
      <c r="EU25" s="139"/>
      <c r="EV25" s="139"/>
      <c r="EW25" s="139"/>
      <c r="EX25" s="139"/>
      <c r="EY25" s="139"/>
      <c r="EZ25" s="139"/>
      <c r="FA25" s="139"/>
      <c r="FB25" s="139"/>
      <c r="FC25" s="139"/>
      <c r="FD25" s="139"/>
      <c r="FE25" s="139"/>
      <c r="FF25" s="139"/>
      <c r="FG25" s="139"/>
      <c r="FH25" s="139"/>
      <c r="FI25" s="139"/>
      <c r="FJ25" s="139"/>
      <c r="FK25" s="139"/>
      <c r="FL25" s="139"/>
      <c r="FM25" s="139"/>
      <c r="FN25" s="139"/>
      <c r="FO25" s="139"/>
      <c r="FP25" s="139"/>
      <c r="FQ25" s="139"/>
      <c r="FR25" s="139"/>
      <c r="FS25" s="139"/>
      <c r="FT25" s="139"/>
      <c r="FU25" s="139"/>
      <c r="FV25" s="139"/>
      <c r="FW25" s="139"/>
      <c r="FX25" s="139"/>
      <c r="FY25" s="139"/>
      <c r="FZ25" s="139"/>
      <c r="GA25" s="139"/>
      <c r="GB25" s="139"/>
      <c r="GC25" s="139"/>
      <c r="GD25" s="139"/>
      <c r="GE25" s="139"/>
      <c r="GF25" s="139"/>
      <c r="GG25" s="139"/>
      <c r="GH25" s="139"/>
      <c r="GI25" s="139"/>
      <c r="GJ25" s="139"/>
      <c r="GK25" s="139"/>
      <c r="GL25" s="139"/>
      <c r="GM25" s="139"/>
      <c r="GN25" s="139"/>
      <c r="GO25" s="139"/>
      <c r="GP25" s="139"/>
      <c r="GQ25" s="139"/>
      <c r="GR25" s="139"/>
      <c r="GS25" s="139"/>
      <c r="GT25" s="139"/>
      <c r="GU25" s="139"/>
      <c r="GV25" s="139"/>
      <c r="GW25" s="139"/>
      <c r="GX25" s="139"/>
      <c r="GY25" s="139"/>
      <c r="GZ25" s="139"/>
      <c r="HA25" s="139"/>
      <c r="HB25" s="139"/>
      <c r="HC25" s="139"/>
      <c r="HD25" s="139"/>
      <c r="HE25" s="139"/>
      <c r="HF25" s="139"/>
      <c r="HG25" s="139"/>
      <c r="HH25" s="139"/>
      <c r="HI25" s="139"/>
      <c r="HJ25" s="139"/>
      <c r="HK25" s="139"/>
      <c r="HL25" s="139"/>
      <c r="HM25" s="139"/>
      <c r="HN25" s="139"/>
      <c r="HO25" s="139"/>
      <c r="HP25" s="139"/>
      <c r="HQ25" s="139"/>
      <c r="HR25" s="139"/>
      <c r="HS25" s="139"/>
      <c r="HT25" s="139"/>
      <c r="HU25" s="139"/>
      <c r="HV25" s="139"/>
      <c r="HW25" s="139"/>
      <c r="HX25" s="139"/>
      <c r="HY25" s="139"/>
      <c r="HZ25" s="139"/>
      <c r="IA25" s="139"/>
      <c r="IB25" s="139"/>
      <c r="IC25" s="139"/>
      <c r="ID25" s="139"/>
      <c r="IE25" s="139"/>
      <c r="IF25" s="139"/>
      <c r="IG25" s="139"/>
      <c r="IH25" s="139"/>
      <c r="II25" s="139"/>
      <c r="IJ25" s="139"/>
      <c r="IK25" s="139"/>
      <c r="IL25" s="139"/>
      <c r="IM25" s="139"/>
      <c r="IN25" s="139"/>
      <c r="IO25" s="139"/>
      <c r="IP25" s="139"/>
      <c r="IQ25" s="139"/>
      <c r="IR25" s="139"/>
      <c r="IS25" s="139"/>
      <c r="IT25" s="139"/>
      <c r="IU25" s="139"/>
      <c r="IV25" s="139"/>
    </row>
    <row r="26" spans="1:256" ht="13.5" thickBot="1">
      <c r="A26" s="123"/>
      <c r="B26" s="123"/>
      <c r="C26" s="123"/>
      <c r="D26" s="123"/>
      <c r="E26" s="123" t="s">
        <v>373</v>
      </c>
      <c r="F26" s="140" t="s">
        <v>361</v>
      </c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39"/>
      <c r="BP26" s="139"/>
      <c r="BQ26" s="139"/>
      <c r="BR26" s="139"/>
      <c r="BS26" s="139"/>
      <c r="BT26" s="139"/>
      <c r="BU26" s="139"/>
      <c r="BV26" s="139"/>
      <c r="BW26" s="139"/>
      <c r="BX26" s="139"/>
      <c r="BY26" s="139"/>
      <c r="BZ26" s="139"/>
      <c r="CA26" s="139"/>
      <c r="CB26" s="139"/>
      <c r="CC26" s="139"/>
      <c r="CD26" s="139"/>
      <c r="CE26" s="139"/>
      <c r="CF26" s="139"/>
      <c r="CG26" s="139"/>
      <c r="CH26" s="139"/>
      <c r="CI26" s="139"/>
      <c r="CJ26" s="139"/>
      <c r="CK26" s="139"/>
      <c r="CL26" s="139"/>
      <c r="CM26" s="139"/>
      <c r="CN26" s="139"/>
      <c r="CO26" s="139"/>
      <c r="CP26" s="139"/>
      <c r="CQ26" s="139"/>
      <c r="CR26" s="139"/>
      <c r="CS26" s="139"/>
      <c r="CT26" s="139"/>
      <c r="CU26" s="139"/>
      <c r="CV26" s="139"/>
      <c r="CW26" s="139"/>
      <c r="CX26" s="139"/>
      <c r="CY26" s="139"/>
      <c r="CZ26" s="139"/>
      <c r="DA26" s="139"/>
      <c r="DB26" s="139"/>
      <c r="DC26" s="139"/>
      <c r="DD26" s="139"/>
      <c r="DE26" s="139"/>
      <c r="DF26" s="139"/>
      <c r="DG26" s="139"/>
      <c r="DH26" s="139"/>
      <c r="DI26" s="139"/>
      <c r="DJ26" s="139"/>
      <c r="DK26" s="139"/>
      <c r="DL26" s="139"/>
      <c r="DM26" s="139"/>
      <c r="DN26" s="139"/>
      <c r="DO26" s="139"/>
      <c r="DP26" s="139"/>
      <c r="DQ26" s="139"/>
      <c r="DR26" s="139"/>
      <c r="DS26" s="139"/>
      <c r="DT26" s="139"/>
      <c r="DU26" s="139"/>
      <c r="DV26" s="139"/>
      <c r="DW26" s="139"/>
      <c r="DX26" s="139"/>
      <c r="DY26" s="139"/>
      <c r="DZ26" s="139"/>
      <c r="EA26" s="139"/>
      <c r="EB26" s="139"/>
      <c r="EC26" s="139"/>
      <c r="ED26" s="139"/>
      <c r="EE26" s="139"/>
      <c r="EF26" s="139"/>
      <c r="EG26" s="139"/>
      <c r="EH26" s="139"/>
      <c r="EI26" s="139"/>
      <c r="EJ26" s="139"/>
      <c r="EK26" s="139"/>
      <c r="EL26" s="139"/>
      <c r="EM26" s="139"/>
      <c r="EN26" s="139"/>
      <c r="EO26" s="139"/>
      <c r="EP26" s="139"/>
      <c r="EQ26" s="139"/>
      <c r="ER26" s="139"/>
      <c r="ES26" s="139"/>
      <c r="ET26" s="139"/>
      <c r="EU26" s="139"/>
      <c r="EV26" s="139"/>
      <c r="EW26" s="139"/>
      <c r="EX26" s="139"/>
      <c r="EY26" s="139"/>
      <c r="EZ26" s="139"/>
      <c r="FA26" s="139"/>
      <c r="FB26" s="139"/>
      <c r="FC26" s="139"/>
      <c r="FD26" s="139"/>
      <c r="FE26" s="139"/>
      <c r="FF26" s="139"/>
      <c r="FG26" s="139"/>
      <c r="FH26" s="139"/>
      <c r="FI26" s="139"/>
      <c r="FJ26" s="139"/>
      <c r="FK26" s="139"/>
      <c r="FL26" s="139"/>
      <c r="FM26" s="139"/>
      <c r="FN26" s="139"/>
      <c r="FO26" s="139"/>
      <c r="FP26" s="139"/>
      <c r="FQ26" s="139"/>
      <c r="FR26" s="139"/>
      <c r="FS26" s="139"/>
      <c r="FT26" s="139"/>
      <c r="FU26" s="139"/>
      <c r="FV26" s="139"/>
      <c r="FW26" s="139"/>
      <c r="FX26" s="139"/>
      <c r="FY26" s="139"/>
      <c r="FZ26" s="139"/>
      <c r="GA26" s="139"/>
      <c r="GB26" s="139"/>
      <c r="GC26" s="139"/>
      <c r="GD26" s="139"/>
      <c r="GE26" s="139"/>
      <c r="GF26" s="139"/>
      <c r="GG26" s="139"/>
      <c r="GH26" s="139"/>
      <c r="GI26" s="139"/>
      <c r="GJ26" s="139"/>
      <c r="GK26" s="139"/>
      <c r="GL26" s="139"/>
      <c r="GM26" s="139"/>
      <c r="GN26" s="139"/>
      <c r="GO26" s="139"/>
      <c r="GP26" s="139"/>
      <c r="GQ26" s="139"/>
      <c r="GR26" s="139"/>
      <c r="GS26" s="139"/>
      <c r="GT26" s="139"/>
      <c r="GU26" s="139"/>
      <c r="GV26" s="139"/>
      <c r="GW26" s="139"/>
      <c r="GX26" s="139"/>
      <c r="GY26" s="139"/>
      <c r="GZ26" s="139"/>
      <c r="HA26" s="139"/>
      <c r="HB26" s="139"/>
      <c r="HC26" s="139"/>
      <c r="HD26" s="139"/>
      <c r="HE26" s="139"/>
      <c r="HF26" s="139"/>
      <c r="HG26" s="139"/>
      <c r="HH26" s="139"/>
      <c r="HI26" s="139"/>
      <c r="HJ26" s="139"/>
      <c r="HK26" s="139"/>
      <c r="HL26" s="139"/>
      <c r="HM26" s="139"/>
      <c r="HN26" s="139"/>
      <c r="HO26" s="139"/>
      <c r="HP26" s="139"/>
      <c r="HQ26" s="139"/>
      <c r="HR26" s="139"/>
      <c r="HS26" s="139"/>
      <c r="HT26" s="139"/>
      <c r="HU26" s="139"/>
      <c r="HV26" s="139"/>
      <c r="HW26" s="139"/>
      <c r="HX26" s="139"/>
      <c r="HY26" s="139"/>
      <c r="HZ26" s="139"/>
      <c r="IA26" s="139"/>
      <c r="IB26" s="139"/>
      <c r="IC26" s="139"/>
      <c r="ID26" s="139"/>
      <c r="IE26" s="139"/>
      <c r="IF26" s="139"/>
      <c r="IG26" s="139"/>
      <c r="IH26" s="139"/>
      <c r="II26" s="139"/>
      <c r="IJ26" s="139"/>
      <c r="IK26" s="139"/>
      <c r="IL26" s="139"/>
      <c r="IM26" s="139"/>
      <c r="IN26" s="139"/>
      <c r="IO26" s="139"/>
      <c r="IP26" s="139"/>
      <c r="IQ26" s="139"/>
      <c r="IR26" s="139"/>
      <c r="IS26" s="139"/>
      <c r="IT26" s="139"/>
      <c r="IU26" s="139"/>
      <c r="IV26" s="139"/>
    </row>
    <row r="27" spans="1:6" ht="12.75">
      <c r="A27" s="358" t="s">
        <v>313</v>
      </c>
      <c r="B27" s="359"/>
      <c r="C27" s="359"/>
      <c r="D27" s="360"/>
      <c r="E27" s="141" t="s">
        <v>370</v>
      </c>
      <c r="F27" s="142" t="s">
        <v>350</v>
      </c>
    </row>
    <row r="28" spans="1:6" ht="12.75">
      <c r="A28" s="358" t="s">
        <v>316</v>
      </c>
      <c r="B28" s="359"/>
      <c r="C28" s="359"/>
      <c r="D28" s="360"/>
      <c r="E28" s="141" t="s">
        <v>371</v>
      </c>
      <c r="F28" s="143" t="s">
        <v>350</v>
      </c>
    </row>
    <row r="29" spans="1:256" ht="12.75">
      <c r="A29" s="361" t="s">
        <v>352</v>
      </c>
      <c r="B29" s="171"/>
      <c r="C29" s="171"/>
      <c r="D29" s="172"/>
      <c r="E29" s="124" t="s">
        <v>350</v>
      </c>
      <c r="F29" s="143" t="s">
        <v>350</v>
      </c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  <c r="BT29" s="137"/>
      <c r="BU29" s="137"/>
      <c r="BV29" s="137"/>
      <c r="BW29" s="137"/>
      <c r="BX29" s="137"/>
      <c r="BY29" s="137"/>
      <c r="BZ29" s="137"/>
      <c r="CA29" s="137"/>
      <c r="CB29" s="137"/>
      <c r="CC29" s="137"/>
      <c r="CD29" s="137"/>
      <c r="CE29" s="137"/>
      <c r="CF29" s="137"/>
      <c r="CG29" s="137"/>
      <c r="CH29" s="137"/>
      <c r="CI29" s="137"/>
      <c r="CJ29" s="137"/>
      <c r="CK29" s="137"/>
      <c r="CL29" s="137"/>
      <c r="CM29" s="137"/>
      <c r="CN29" s="137"/>
      <c r="CO29" s="137"/>
      <c r="CP29" s="137"/>
      <c r="CQ29" s="137"/>
      <c r="CR29" s="137"/>
      <c r="CS29" s="137"/>
      <c r="CT29" s="137"/>
      <c r="CU29" s="137"/>
      <c r="CV29" s="137"/>
      <c r="CW29" s="137"/>
      <c r="CX29" s="137"/>
      <c r="CY29" s="137"/>
      <c r="CZ29" s="137"/>
      <c r="DA29" s="137"/>
      <c r="DB29" s="137"/>
      <c r="DC29" s="137"/>
      <c r="DD29" s="137"/>
      <c r="DE29" s="137"/>
      <c r="DF29" s="137"/>
      <c r="DG29" s="137"/>
      <c r="DH29" s="137"/>
      <c r="DI29" s="137"/>
      <c r="DJ29" s="137"/>
      <c r="DK29" s="137"/>
      <c r="DL29" s="137"/>
      <c r="DM29" s="137"/>
      <c r="DN29" s="137"/>
      <c r="DO29" s="137"/>
      <c r="DP29" s="137"/>
      <c r="DQ29" s="137"/>
      <c r="DR29" s="137"/>
      <c r="DS29" s="137"/>
      <c r="DT29" s="137"/>
      <c r="DU29" s="137"/>
      <c r="DV29" s="137"/>
      <c r="DW29" s="137"/>
      <c r="DX29" s="137"/>
      <c r="DY29" s="137"/>
      <c r="DZ29" s="137"/>
      <c r="EA29" s="137"/>
      <c r="EB29" s="137"/>
      <c r="EC29" s="137"/>
      <c r="ED29" s="137"/>
      <c r="EE29" s="137"/>
      <c r="EF29" s="137"/>
      <c r="EG29" s="137"/>
      <c r="EH29" s="137"/>
      <c r="EI29" s="137"/>
      <c r="EJ29" s="137"/>
      <c r="EK29" s="137"/>
      <c r="EL29" s="137"/>
      <c r="EM29" s="137"/>
      <c r="EN29" s="137"/>
      <c r="EO29" s="137"/>
      <c r="EP29" s="137"/>
      <c r="EQ29" s="137"/>
      <c r="ER29" s="137"/>
      <c r="ES29" s="137"/>
      <c r="ET29" s="137"/>
      <c r="EU29" s="137"/>
      <c r="EV29" s="137"/>
      <c r="EW29" s="137"/>
      <c r="EX29" s="137"/>
      <c r="EY29" s="137"/>
      <c r="EZ29" s="137"/>
      <c r="FA29" s="137"/>
      <c r="FB29" s="137"/>
      <c r="FC29" s="137"/>
      <c r="FD29" s="137"/>
      <c r="FE29" s="137"/>
      <c r="FF29" s="137"/>
      <c r="FG29" s="137"/>
      <c r="FH29" s="137"/>
      <c r="FI29" s="137"/>
      <c r="FJ29" s="137"/>
      <c r="FK29" s="137"/>
      <c r="FL29" s="137"/>
      <c r="FM29" s="137"/>
      <c r="FN29" s="137"/>
      <c r="FO29" s="137"/>
      <c r="FP29" s="137"/>
      <c r="FQ29" s="137"/>
      <c r="FR29" s="137"/>
      <c r="FS29" s="137"/>
      <c r="FT29" s="137"/>
      <c r="FU29" s="137"/>
      <c r="FV29" s="137"/>
      <c r="FW29" s="137"/>
      <c r="FX29" s="137"/>
      <c r="FY29" s="137"/>
      <c r="FZ29" s="137"/>
      <c r="GA29" s="137"/>
      <c r="GB29" s="137"/>
      <c r="GC29" s="137"/>
      <c r="GD29" s="137"/>
      <c r="GE29" s="137"/>
      <c r="GF29" s="137"/>
      <c r="GG29" s="137"/>
      <c r="GH29" s="137"/>
      <c r="GI29" s="137"/>
      <c r="GJ29" s="137"/>
      <c r="GK29" s="137"/>
      <c r="GL29" s="137"/>
      <c r="GM29" s="137"/>
      <c r="GN29" s="137"/>
      <c r="GO29" s="137"/>
      <c r="GP29" s="137"/>
      <c r="GQ29" s="137"/>
      <c r="GR29" s="137"/>
      <c r="GS29" s="137"/>
      <c r="GT29" s="137"/>
      <c r="GU29" s="137"/>
      <c r="GV29" s="137"/>
      <c r="GW29" s="137"/>
      <c r="GX29" s="137"/>
      <c r="GY29" s="137"/>
      <c r="GZ29" s="137"/>
      <c r="HA29" s="137"/>
      <c r="HB29" s="137"/>
      <c r="HC29" s="137"/>
      <c r="HD29" s="137"/>
      <c r="HE29" s="137"/>
      <c r="HF29" s="137"/>
      <c r="HG29" s="137"/>
      <c r="HH29" s="137"/>
      <c r="HI29" s="137"/>
      <c r="HJ29" s="137"/>
      <c r="HK29" s="137"/>
      <c r="HL29" s="137"/>
      <c r="HM29" s="137"/>
      <c r="HN29" s="137"/>
      <c r="HO29" s="137"/>
      <c r="HP29" s="137"/>
      <c r="HQ29" s="137"/>
      <c r="HR29" s="137"/>
      <c r="HS29" s="137"/>
      <c r="HT29" s="137"/>
      <c r="HU29" s="137"/>
      <c r="HV29" s="137"/>
      <c r="HW29" s="137"/>
      <c r="HX29" s="137"/>
      <c r="HY29" s="137"/>
      <c r="HZ29" s="137"/>
      <c r="IA29" s="137"/>
      <c r="IB29" s="137"/>
      <c r="IC29" s="137"/>
      <c r="ID29" s="137"/>
      <c r="IE29" s="137"/>
      <c r="IF29" s="137"/>
      <c r="IG29" s="137"/>
      <c r="IH29" s="137"/>
      <c r="II29" s="137"/>
      <c r="IJ29" s="137"/>
      <c r="IK29" s="137"/>
      <c r="IL29" s="137"/>
      <c r="IM29" s="137"/>
      <c r="IN29" s="137"/>
      <c r="IO29" s="137"/>
      <c r="IP29" s="137"/>
      <c r="IQ29" s="137"/>
      <c r="IR29" s="137"/>
      <c r="IS29" s="137"/>
      <c r="IT29" s="137"/>
      <c r="IU29" s="137"/>
      <c r="IV29" s="137"/>
    </row>
    <row r="30" spans="1:256" s="125" customFormat="1" ht="12.75">
      <c r="A30" s="358" t="s">
        <v>331</v>
      </c>
      <c r="B30" s="359"/>
      <c r="C30" s="359"/>
      <c r="D30" s="360"/>
      <c r="E30" s="126" t="s">
        <v>372</v>
      </c>
      <c r="F30" s="144" t="s">
        <v>372</v>
      </c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  <c r="BB30" s="135"/>
      <c r="BC30" s="135"/>
      <c r="BD30" s="135"/>
      <c r="BE30" s="135"/>
      <c r="BF30" s="135"/>
      <c r="BG30" s="135"/>
      <c r="BH30" s="135"/>
      <c r="BI30" s="135"/>
      <c r="BJ30" s="135"/>
      <c r="BK30" s="135"/>
      <c r="BL30" s="135"/>
      <c r="BM30" s="135"/>
      <c r="BN30" s="135"/>
      <c r="BO30" s="135"/>
      <c r="BP30" s="135"/>
      <c r="BQ30" s="135"/>
      <c r="BR30" s="135"/>
      <c r="BS30" s="135"/>
      <c r="BT30" s="135"/>
      <c r="BU30" s="135"/>
      <c r="BV30" s="135"/>
      <c r="BW30" s="135"/>
      <c r="BX30" s="135"/>
      <c r="BY30" s="135"/>
      <c r="BZ30" s="135"/>
      <c r="CA30" s="135"/>
      <c r="CB30" s="135"/>
      <c r="CC30" s="135"/>
      <c r="CD30" s="135"/>
      <c r="CE30" s="135"/>
      <c r="CF30" s="135"/>
      <c r="CG30" s="135"/>
      <c r="CH30" s="135"/>
      <c r="CI30" s="135"/>
      <c r="CJ30" s="135"/>
      <c r="CK30" s="135"/>
      <c r="CL30" s="135"/>
      <c r="CM30" s="135"/>
      <c r="CN30" s="135"/>
      <c r="CO30" s="135"/>
      <c r="CP30" s="135"/>
      <c r="CQ30" s="135"/>
      <c r="CR30" s="135"/>
      <c r="CS30" s="135"/>
      <c r="CT30" s="135"/>
      <c r="CU30" s="135"/>
      <c r="CV30" s="135"/>
      <c r="CW30" s="135"/>
      <c r="CX30" s="135"/>
      <c r="CY30" s="135"/>
      <c r="CZ30" s="135"/>
      <c r="DA30" s="135"/>
      <c r="DB30" s="135"/>
      <c r="DC30" s="135"/>
      <c r="DD30" s="135"/>
      <c r="DE30" s="135"/>
      <c r="DF30" s="135"/>
      <c r="DG30" s="135"/>
      <c r="DH30" s="135"/>
      <c r="DI30" s="135"/>
      <c r="DJ30" s="135"/>
      <c r="DK30" s="135"/>
      <c r="DL30" s="135"/>
      <c r="DM30" s="135"/>
      <c r="DN30" s="135"/>
      <c r="DO30" s="135"/>
      <c r="DP30" s="135"/>
      <c r="DQ30" s="135"/>
      <c r="DR30" s="135"/>
      <c r="DS30" s="135"/>
      <c r="DT30" s="135"/>
      <c r="DU30" s="135"/>
      <c r="DV30" s="135"/>
      <c r="DW30" s="135"/>
      <c r="DX30" s="135"/>
      <c r="DY30" s="135"/>
      <c r="DZ30" s="135"/>
      <c r="EA30" s="135"/>
      <c r="EB30" s="135"/>
      <c r="EC30" s="135"/>
      <c r="ED30" s="135"/>
      <c r="EE30" s="135"/>
      <c r="EF30" s="135"/>
      <c r="EG30" s="135"/>
      <c r="EH30" s="135"/>
      <c r="EI30" s="135"/>
      <c r="EJ30" s="135"/>
      <c r="EK30" s="135"/>
      <c r="EL30" s="135"/>
      <c r="EM30" s="135"/>
      <c r="EN30" s="135"/>
      <c r="EO30" s="135"/>
      <c r="EP30" s="135"/>
      <c r="EQ30" s="135"/>
      <c r="ER30" s="135"/>
      <c r="ES30" s="135"/>
      <c r="ET30" s="135"/>
      <c r="EU30" s="135"/>
      <c r="EV30" s="135"/>
      <c r="EW30" s="135"/>
      <c r="EX30" s="135"/>
      <c r="EY30" s="135"/>
      <c r="EZ30" s="135"/>
      <c r="FA30" s="135"/>
      <c r="FB30" s="135"/>
      <c r="FC30" s="135"/>
      <c r="FD30" s="135"/>
      <c r="FE30" s="135"/>
      <c r="FF30" s="135"/>
      <c r="FG30" s="135"/>
      <c r="FH30" s="135"/>
      <c r="FI30" s="135"/>
      <c r="FJ30" s="135"/>
      <c r="FK30" s="135"/>
      <c r="FL30" s="135"/>
      <c r="FM30" s="135"/>
      <c r="FN30" s="135"/>
      <c r="FO30" s="135"/>
      <c r="FP30" s="135"/>
      <c r="FQ30" s="135"/>
      <c r="FR30" s="135"/>
      <c r="FS30" s="135"/>
      <c r="FT30" s="135"/>
      <c r="FU30" s="135"/>
      <c r="FV30" s="135"/>
      <c r="FW30" s="135"/>
      <c r="FX30" s="135"/>
      <c r="FY30" s="135"/>
      <c r="FZ30" s="135"/>
      <c r="GA30" s="135"/>
      <c r="GB30" s="135"/>
      <c r="GC30" s="135"/>
      <c r="GD30" s="135"/>
      <c r="GE30" s="135"/>
      <c r="GF30" s="135"/>
      <c r="GG30" s="135"/>
      <c r="GH30" s="135"/>
      <c r="GI30" s="135"/>
      <c r="GJ30" s="135"/>
      <c r="GK30" s="135"/>
      <c r="GL30" s="135"/>
      <c r="GM30" s="135"/>
      <c r="GN30" s="135"/>
      <c r="GO30" s="135"/>
      <c r="GP30" s="135"/>
      <c r="GQ30" s="135"/>
      <c r="GR30" s="135"/>
      <c r="GS30" s="135"/>
      <c r="GT30" s="135"/>
      <c r="GU30" s="135"/>
      <c r="GV30" s="135"/>
      <c r="GW30" s="135"/>
      <c r="GX30" s="135"/>
      <c r="GY30" s="135"/>
      <c r="GZ30" s="135"/>
      <c r="HA30" s="135"/>
      <c r="HB30" s="135"/>
      <c r="HC30" s="135"/>
      <c r="HD30" s="135"/>
      <c r="HE30" s="135"/>
      <c r="HF30" s="135"/>
      <c r="HG30" s="135"/>
      <c r="HH30" s="135"/>
      <c r="HI30" s="135"/>
      <c r="HJ30" s="135"/>
      <c r="HK30" s="135"/>
      <c r="HL30" s="135"/>
      <c r="HM30" s="135"/>
      <c r="HN30" s="135"/>
      <c r="HO30" s="135"/>
      <c r="HP30" s="135"/>
      <c r="HQ30" s="135"/>
      <c r="HR30" s="135"/>
      <c r="HS30" s="135"/>
      <c r="HT30" s="135"/>
      <c r="HU30" s="135"/>
      <c r="HV30" s="135"/>
      <c r="HW30" s="135"/>
      <c r="HX30" s="135"/>
      <c r="HY30" s="135"/>
      <c r="HZ30" s="135"/>
      <c r="IA30" s="135"/>
      <c r="IB30" s="135"/>
      <c r="IC30" s="135"/>
      <c r="ID30" s="135"/>
      <c r="IE30" s="135"/>
      <c r="IF30" s="135"/>
      <c r="IG30" s="135"/>
      <c r="IH30" s="135"/>
      <c r="II30" s="135"/>
      <c r="IJ30" s="135"/>
      <c r="IK30" s="135"/>
      <c r="IL30" s="135"/>
      <c r="IM30" s="135"/>
      <c r="IN30" s="135"/>
      <c r="IO30" s="135"/>
      <c r="IP30" s="135"/>
      <c r="IQ30" s="135"/>
      <c r="IR30" s="135"/>
      <c r="IS30" s="135"/>
      <c r="IT30" s="135"/>
      <c r="IU30" s="135"/>
      <c r="IV30" s="135"/>
    </row>
    <row r="31" spans="1:256" s="125" customFormat="1" ht="12.75">
      <c r="A31" s="358" t="s">
        <v>330</v>
      </c>
      <c r="B31" s="359"/>
      <c r="C31" s="359"/>
      <c r="D31" s="360"/>
      <c r="E31" s="126" t="s">
        <v>372</v>
      </c>
      <c r="F31" s="144" t="s">
        <v>372</v>
      </c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H31" s="135"/>
      <c r="BI31" s="135"/>
      <c r="BJ31" s="135"/>
      <c r="BK31" s="135"/>
      <c r="BL31" s="135"/>
      <c r="BM31" s="135"/>
      <c r="BN31" s="135"/>
      <c r="BO31" s="135"/>
      <c r="BP31" s="135"/>
      <c r="BQ31" s="135"/>
      <c r="BR31" s="135"/>
      <c r="BS31" s="135"/>
      <c r="BT31" s="135"/>
      <c r="BU31" s="135"/>
      <c r="BV31" s="135"/>
      <c r="BW31" s="135"/>
      <c r="BX31" s="135"/>
      <c r="BY31" s="135"/>
      <c r="BZ31" s="135"/>
      <c r="CA31" s="135"/>
      <c r="CB31" s="135"/>
      <c r="CC31" s="135"/>
      <c r="CD31" s="135"/>
      <c r="CE31" s="135"/>
      <c r="CF31" s="135"/>
      <c r="CG31" s="135"/>
      <c r="CH31" s="135"/>
      <c r="CI31" s="135"/>
      <c r="CJ31" s="135"/>
      <c r="CK31" s="135"/>
      <c r="CL31" s="135"/>
      <c r="CM31" s="135"/>
      <c r="CN31" s="135"/>
      <c r="CO31" s="135"/>
      <c r="CP31" s="135"/>
      <c r="CQ31" s="135"/>
      <c r="CR31" s="135"/>
      <c r="CS31" s="135"/>
      <c r="CT31" s="135"/>
      <c r="CU31" s="135"/>
      <c r="CV31" s="135"/>
      <c r="CW31" s="135"/>
      <c r="CX31" s="135"/>
      <c r="CY31" s="135"/>
      <c r="CZ31" s="135"/>
      <c r="DA31" s="135"/>
      <c r="DB31" s="135"/>
      <c r="DC31" s="135"/>
      <c r="DD31" s="135"/>
      <c r="DE31" s="135"/>
      <c r="DF31" s="135"/>
      <c r="DG31" s="135"/>
      <c r="DH31" s="135"/>
      <c r="DI31" s="135"/>
      <c r="DJ31" s="135"/>
      <c r="DK31" s="135"/>
      <c r="DL31" s="135"/>
      <c r="DM31" s="135"/>
      <c r="DN31" s="135"/>
      <c r="DO31" s="135"/>
      <c r="DP31" s="135"/>
      <c r="DQ31" s="135"/>
      <c r="DR31" s="135"/>
      <c r="DS31" s="135"/>
      <c r="DT31" s="135"/>
      <c r="DU31" s="135"/>
      <c r="DV31" s="135"/>
      <c r="DW31" s="135"/>
      <c r="DX31" s="135"/>
      <c r="DY31" s="135"/>
      <c r="DZ31" s="135"/>
      <c r="EA31" s="135"/>
      <c r="EB31" s="135"/>
      <c r="EC31" s="135"/>
      <c r="ED31" s="135"/>
      <c r="EE31" s="135"/>
      <c r="EF31" s="135"/>
      <c r="EG31" s="135"/>
      <c r="EH31" s="135"/>
      <c r="EI31" s="135"/>
      <c r="EJ31" s="135"/>
      <c r="EK31" s="135"/>
      <c r="EL31" s="135"/>
      <c r="EM31" s="135"/>
      <c r="EN31" s="135"/>
      <c r="EO31" s="135"/>
      <c r="EP31" s="135"/>
      <c r="EQ31" s="135"/>
      <c r="ER31" s="135"/>
      <c r="ES31" s="135"/>
      <c r="ET31" s="135"/>
      <c r="EU31" s="135"/>
      <c r="EV31" s="135"/>
      <c r="EW31" s="135"/>
      <c r="EX31" s="135"/>
      <c r="EY31" s="135"/>
      <c r="EZ31" s="135"/>
      <c r="FA31" s="135"/>
      <c r="FB31" s="135"/>
      <c r="FC31" s="135"/>
      <c r="FD31" s="135"/>
      <c r="FE31" s="135"/>
      <c r="FF31" s="135"/>
      <c r="FG31" s="135"/>
      <c r="FH31" s="135"/>
      <c r="FI31" s="135"/>
      <c r="FJ31" s="135"/>
      <c r="FK31" s="135"/>
      <c r="FL31" s="135"/>
      <c r="FM31" s="135"/>
      <c r="FN31" s="135"/>
      <c r="FO31" s="135"/>
      <c r="FP31" s="135"/>
      <c r="FQ31" s="135"/>
      <c r="FR31" s="135"/>
      <c r="FS31" s="135"/>
      <c r="FT31" s="135"/>
      <c r="FU31" s="135"/>
      <c r="FV31" s="135"/>
      <c r="FW31" s="135"/>
      <c r="FX31" s="135"/>
      <c r="FY31" s="135"/>
      <c r="FZ31" s="135"/>
      <c r="GA31" s="135"/>
      <c r="GB31" s="135"/>
      <c r="GC31" s="135"/>
      <c r="GD31" s="135"/>
      <c r="GE31" s="135"/>
      <c r="GF31" s="135"/>
      <c r="GG31" s="135"/>
      <c r="GH31" s="135"/>
      <c r="GI31" s="135"/>
      <c r="GJ31" s="135"/>
      <c r="GK31" s="135"/>
      <c r="GL31" s="135"/>
      <c r="GM31" s="135"/>
      <c r="GN31" s="135"/>
      <c r="GO31" s="135"/>
      <c r="GP31" s="135"/>
      <c r="GQ31" s="135"/>
      <c r="GR31" s="135"/>
      <c r="GS31" s="135"/>
      <c r="GT31" s="135"/>
      <c r="GU31" s="135"/>
      <c r="GV31" s="135"/>
      <c r="GW31" s="135"/>
      <c r="GX31" s="135"/>
      <c r="GY31" s="135"/>
      <c r="GZ31" s="135"/>
      <c r="HA31" s="135"/>
      <c r="HB31" s="135"/>
      <c r="HC31" s="135"/>
      <c r="HD31" s="135"/>
      <c r="HE31" s="135"/>
      <c r="HF31" s="135"/>
      <c r="HG31" s="135"/>
      <c r="HH31" s="135"/>
      <c r="HI31" s="135"/>
      <c r="HJ31" s="135"/>
      <c r="HK31" s="135"/>
      <c r="HL31" s="135"/>
      <c r="HM31" s="135"/>
      <c r="HN31" s="135"/>
      <c r="HO31" s="135"/>
      <c r="HP31" s="135"/>
      <c r="HQ31" s="135"/>
      <c r="HR31" s="135"/>
      <c r="HS31" s="135"/>
      <c r="HT31" s="135"/>
      <c r="HU31" s="135"/>
      <c r="HV31" s="135"/>
      <c r="HW31" s="135"/>
      <c r="HX31" s="135"/>
      <c r="HY31" s="135"/>
      <c r="HZ31" s="135"/>
      <c r="IA31" s="135"/>
      <c r="IB31" s="135"/>
      <c r="IC31" s="135"/>
      <c r="ID31" s="135"/>
      <c r="IE31" s="135"/>
      <c r="IF31" s="135"/>
      <c r="IG31" s="135"/>
      <c r="IH31" s="135"/>
      <c r="II31" s="135"/>
      <c r="IJ31" s="135"/>
      <c r="IK31" s="135"/>
      <c r="IL31" s="135"/>
      <c r="IM31" s="135"/>
      <c r="IN31" s="135"/>
      <c r="IO31" s="135"/>
      <c r="IP31" s="135"/>
      <c r="IQ31" s="135"/>
      <c r="IR31" s="135"/>
      <c r="IS31" s="135"/>
      <c r="IT31" s="135"/>
      <c r="IU31" s="135"/>
      <c r="IV31" s="135"/>
    </row>
    <row r="32" spans="1:6" ht="12.75">
      <c r="A32" s="358" t="s">
        <v>321</v>
      </c>
      <c r="B32" s="359"/>
      <c r="C32" s="359"/>
      <c r="D32" s="360"/>
      <c r="E32" s="126" t="s">
        <v>372</v>
      </c>
      <c r="F32" s="144" t="s">
        <v>372</v>
      </c>
    </row>
    <row r="33" spans="1:6" ht="12.75">
      <c r="A33" s="358" t="s">
        <v>323</v>
      </c>
      <c r="B33" s="359"/>
      <c r="C33" s="359"/>
      <c r="D33" s="360"/>
      <c r="E33" s="126" t="s">
        <v>372</v>
      </c>
      <c r="F33" s="144" t="s">
        <v>372</v>
      </c>
    </row>
    <row r="34" spans="1:6" ht="12.75">
      <c r="A34" s="363" t="s">
        <v>356</v>
      </c>
      <c r="B34" s="364"/>
      <c r="C34" s="364"/>
      <c r="D34" s="365"/>
      <c r="E34" s="126" t="s">
        <v>372</v>
      </c>
      <c r="F34" s="144" t="s">
        <v>372</v>
      </c>
    </row>
    <row r="35" spans="1:6" ht="12.75">
      <c r="A35" s="362" t="s">
        <v>376</v>
      </c>
      <c r="B35" s="359"/>
      <c r="C35" s="359"/>
      <c r="D35" s="360"/>
      <c r="E35" s="126" t="s">
        <v>350</v>
      </c>
      <c r="F35" s="144" t="s">
        <v>382</v>
      </c>
    </row>
    <row r="36" spans="1:6" ht="12.75">
      <c r="A36" s="362" t="s">
        <v>386</v>
      </c>
      <c r="B36" s="359"/>
      <c r="C36" s="359"/>
      <c r="D36" s="360"/>
      <c r="E36" s="126" t="s">
        <v>350</v>
      </c>
      <c r="F36" s="144" t="s">
        <v>382</v>
      </c>
    </row>
  </sheetData>
  <sheetProtection/>
  <protectedRanges>
    <protectedRange sqref="A16:D16 A18:D18 A29:D29 A31:D31" name="Range1_12_1_1"/>
  </protectedRanges>
  <mergeCells count="25">
    <mergeCell ref="A35:D35"/>
    <mergeCell ref="A36:D36"/>
    <mergeCell ref="A2:F2"/>
    <mergeCell ref="A4:F10"/>
    <mergeCell ref="A11:F11"/>
    <mergeCell ref="A14:D14"/>
    <mergeCell ref="A18:D18"/>
    <mergeCell ref="A21:D21"/>
    <mergeCell ref="E14:F14"/>
    <mergeCell ref="E15:F15"/>
    <mergeCell ref="A33:D33"/>
    <mergeCell ref="A27:D27"/>
    <mergeCell ref="A22:D22"/>
    <mergeCell ref="A23:D23"/>
    <mergeCell ref="A34:D34"/>
    <mergeCell ref="A30:D30"/>
    <mergeCell ref="A31:D31"/>
    <mergeCell ref="A32:D32"/>
    <mergeCell ref="A15:D15"/>
    <mergeCell ref="A16:D16"/>
    <mergeCell ref="A20:D20"/>
    <mergeCell ref="A19:D19"/>
    <mergeCell ref="A28:D28"/>
    <mergeCell ref="A29:D29"/>
    <mergeCell ref="A17:D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Vlatka Kocijan</cp:lastModifiedBy>
  <cp:lastPrinted>2018-10-22T06:55:25Z</cp:lastPrinted>
  <dcterms:created xsi:type="dcterms:W3CDTF">2008-10-17T11:51:54Z</dcterms:created>
  <dcterms:modified xsi:type="dcterms:W3CDTF">2018-10-25T08:06:50Z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