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2" windowWidth="12158" windowHeight="811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'Bilanca'!$A$1:$K$122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<sst xmlns="http://schemas.openxmlformats.org/spreadsheetml/2006/main" count="398" uniqueCount="343">
  <si>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</si>
  <si>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</si>
  <si>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</si>
  <si>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</si>
  <si>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</si>
  <si>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</si>
  <si>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</si>
  <si>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</si>
  <si>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</si>
  <si>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</si>
  <si>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</si>
  <si>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</si>
  <si>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</si>
  <si>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</si>
  <si>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</si>
  <si>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</si>
  <si>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</si>
  <si>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</si>
  <si>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</si>
  <si>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</si>
  <si>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</si>
  <si>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</si>
  <si>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</si>
  <si>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</si>
  <si>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</si>
  <si>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</si>
  <si>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</si>
  <si>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</si>
  <si>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</si>
  <si>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</si>
  <si>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</si>
  <si>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</si>
  <si>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</si>
  <si>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</si>
  <si>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</si>
  <si>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</si>
  <si>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</si>
  <si>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</si>
  <si>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</si>
  <si>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</si>
  <si>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</si>
  <si>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</si>
  <si>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</si>
  <si>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</si>
  <si>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</si>
  <si>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</si>
  <si>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</si>
  <si>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</si>
  <si>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</si>
  <si>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</si>
  <si>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</si>
  <si>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</si>
  <si>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</si>
  <si>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</si>
  <si>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</si>
  <si>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</si>
  <si>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</si>
  <si>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</si>
  <si>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</si>
  <si>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</si>
  <si>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</si>
  <si>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</si>
  <si>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</si>
  <si>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</si>
  <si>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</si>
  <si>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</si>
  <si>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</si>
  <si>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</si>
  <si>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</si>
  <si>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</si>
  <si>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</si>
  <si>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</si>
  <si>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</si>
  <si>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</si>
  <si>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</si>
  <si>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</si>
  <si>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</si>
  <si>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</si>
  <si>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</si>
  <si>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</si>
  <si>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</si>
  <si>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</si>
  <si>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</si>
  <si>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</si>
  <si>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</si>
  <si>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</si>
  <si>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</si>
  <si>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</si>
  <si>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</si>
  <si>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</si>
  <si>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</si>
  <si>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</si>
  <si>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</si>
  <si>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</si>
  <si>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</si>
  <si>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</si>
  <si>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</si>
  <si>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</si>
  <si>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</si>
  <si>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</si>
  <si>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</si>
  <si>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</si>
  <si>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</si>
  <si>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</si>
  <si>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</si>
  <si>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</si>
  <si>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</si>
  <si>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</si>
  <si>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</si>
  <si>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</si>
  <si>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</si>
  <si>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</si>
  <si>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</si>
  <si>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</si>
  <si>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</si>
  <si>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</si>
  <si>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</si>
  <si>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</si>
  <si>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</si>
  <si>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</si>
  <si>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</si>
  <si>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</si>
  <si>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</si>
  <si>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</si>
  <si>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</si>
  <si>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</si>
  <si>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</si>
  <si>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</si>
  <si>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</si>
  <si>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</si>
  <si>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</si>
  <si>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</si>
  <si>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</si>
  <si>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</si>
  <si>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</si>
  <si>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</si>
  <si>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</si>
  <si>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</si>
  <si>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</si>
  <si>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</si>
  <si>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</si>
  <si>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</si>
  <si>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</si>
  <si>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</si>
  <si>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</si>
  <si>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</si>
  <si>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</si>
  <si>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</si>
  <si>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</si>
  <si>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</si>
  <si>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</si>
  <si>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</si>
  <si>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</si>
  <si>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</si>
  <si>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</si>
  <si>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</si>
  <si>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</si>
  <si>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</si>
  <si>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</si>
  <si>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</si>
  <si>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</si>
  <si>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</si>
  <si>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</si>
  <si>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</si>
  <si>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</si>
  <si>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</si>
  <si>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</si>
  <si>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</si>
  <si>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</si>
  <si>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</si>
  <si>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</si>
  <si>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</si>
  <si>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</si>
  <si>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</si>
  <si>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</si>
  <si>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</si>
  <si>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</si>
  <si>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</si>
  <si>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</si>
  <si>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</si>
  <si>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</si>
  <si>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</si>
  <si>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</si>
  <si>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</si>
  <si>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</si>
  <si>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</si>
  <si>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</si>
  <si>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</si>
  <si>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</si>
  <si>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</si>
  <si>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</si>
  <si>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</si>
  <si>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</si>
  <si>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</si>
  <si>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</si>
  <si>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</si>
  <si>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</si>
  <si>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</si>
  <si>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</si>
  <si>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</si>
  <si>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</si>
  <si>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</si>
  <si>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</si>
  <si>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</si>
  <si>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</si>
  <si>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</si>
  <si>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</si>
  <si>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</si>
  <si>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</si>
  <si>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</si>
  <si>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</si>
  <si>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</si>
  <si>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</si>
  <si>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</si>
  <si>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</si>
  <si>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</si>
  <si>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</si>
  <si>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</si>
  <si>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</si>
  <si>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</si>
  <si>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</si>
  <si>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</si>
  <si>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</si>
  <si>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</si>
  <si>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</si>
  <si>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</si>
  <si>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</si>
  <si>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</si>
  <si>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</si>
  <si>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</si>
  <si>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</si>
  <si>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</si>
  <si>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</si>
  <si>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</si>
  <si>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</si>
  <si>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</si>
  <si>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</si>
  <si>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</si>
  <si>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</si>
  <si>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</si>
  <si>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</si>
  <si>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</si>
  <si>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</si>
  <si>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</si>
  <si>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</si>
  <si>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</si>
  <si>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</si>
  <si>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</si>
  <si>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</si>
  <si>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</si>
  <si>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</si>
  <si>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</si>
  <si>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</si>
  <si>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</si>
  <si>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</si>
  <si>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</si>
  <si>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</si>
  <si>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</si>
  <si>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</si>
  <si>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</si>
  <si>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</si>
  <si>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</si>
  <si>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</si>
  <si>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</si>
  <si>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</si>
  <si>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</si>
  <si>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</si>
  <si>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</si>
  <si>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</si>
  <si>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</si>
  <si>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</si>
  <si>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</si>
  <si>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</si>
  <si>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</si>
  <si>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</si>
  <si>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</si>
  <si>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</si>
  <si>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</si>
  <si>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</si>
  <si>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</si>
  <si>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</si>
  <si>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</si>
  <si>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</si>
  <si>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</si>
  <si>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</si>
  <si>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</si>
  <si>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</si>
  <si>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</si>
  <si>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</si>
  <si>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</si>
  <si>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</si>
  <si>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</si>
  <si>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</si>
  <si>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</si>
  <si>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</si>
  <si>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</si>
  <si>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</si>
  <si>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</si>
  <si>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</si>
  <si>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</si>
  <si>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</si>
  <si>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</si>
  <si>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</si>
  <si>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</si>
  <si>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</si>
  <si>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</si>
  <si>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</si>
  <si>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</si>
  <si>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</si>
  <si>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</si>
  <si>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</si>
  <si>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</si>
  <si>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Poreč</t>
  </si>
  <si>
    <t>Stancija Kaligari 1</t>
  </si>
  <si>
    <t>uprava@riviera.hr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</si>
  <si>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</si>
  <si>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</si>
  <si>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</si>
  <si>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</si>
  <si>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</si>
  <si>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</si>
  <si>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</si>
  <si>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Valamar Riviera d.d.</t>
  </si>
  <si>
    <t>Obveznik: Valamar Riviera d.d.</t>
  </si>
  <si>
    <t>Obveznik: valamar Riviera d.d.</t>
  </si>
  <si>
    <t>www.valamar-riviera.com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</si>
  <si>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</si>
  <si>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</si>
  <si>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1. Financijski izvještaji (bilanca, račun dobiti i gubitka, izvještaj o novčanom tijeku, izvještaj o promjenama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</si>
  <si>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</si>
  <si>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</si>
  <si>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</si>
  <si>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</si>
  <si>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</si>
  <si>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</si>
  <si>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</si>
  <si>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</si>
  <si>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</si>
  <si>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Kukurin Željko, Čižmek Marko</t>
  </si>
  <si>
    <t>1.1.2016.</t>
  </si>
  <si>
    <t>31.03.2016.</t>
  </si>
  <si>
    <t>stanje na dan 31.03.2016.</t>
  </si>
  <si>
    <t>u razdoblju 1.1.2016. do 31.03.2016.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</si>
</sst>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56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valamar-rivier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9" t="s">
        <v>234</v>
      </c>
      <c r="B1" s="150"/>
      <c r="C1" s="150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7" t="s">
        <v>235</v>
      </c>
      <c r="B2" s="188"/>
      <c r="C2" s="188"/>
      <c r="D2" s="189"/>
      <c r="E2" s="119" t="s">
        <v>339</v>
      </c>
      <c r="F2" s="12"/>
      <c r="G2" s="13" t="s">
        <v>236</v>
      </c>
      <c r="H2" s="119" t="s">
        <v>340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0" t="s">
        <v>302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0" t="s">
        <v>237</v>
      </c>
      <c r="B6" s="141"/>
      <c r="C6" s="155" t="s">
        <v>309</v>
      </c>
      <c r="D6" s="156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3" t="s">
        <v>238</v>
      </c>
      <c r="B8" s="194"/>
      <c r="C8" s="155" t="s">
        <v>310</v>
      </c>
      <c r="D8" s="156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5" t="s">
        <v>239</v>
      </c>
      <c r="B10" s="185"/>
      <c r="C10" s="155" t="s">
        <v>311</v>
      </c>
      <c r="D10" s="156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6"/>
      <c r="B11" s="185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0" t="s">
        <v>240</v>
      </c>
      <c r="B12" s="141"/>
      <c r="C12" s="157" t="s">
        <v>322</v>
      </c>
      <c r="D12" s="182"/>
      <c r="E12" s="182"/>
      <c r="F12" s="182"/>
      <c r="G12" s="182"/>
      <c r="H12" s="182"/>
      <c r="I12" s="143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0" t="s">
        <v>241</v>
      </c>
      <c r="B14" s="141"/>
      <c r="C14" s="183">
        <v>52440</v>
      </c>
      <c r="D14" s="184"/>
      <c r="E14" s="16"/>
      <c r="F14" s="157" t="s">
        <v>312</v>
      </c>
      <c r="G14" s="182"/>
      <c r="H14" s="182"/>
      <c r="I14" s="143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0" t="s">
        <v>242</v>
      </c>
      <c r="B16" s="141"/>
      <c r="C16" s="157" t="s">
        <v>313</v>
      </c>
      <c r="D16" s="182"/>
      <c r="E16" s="182"/>
      <c r="F16" s="182"/>
      <c r="G16" s="182"/>
      <c r="H16" s="182"/>
      <c r="I16" s="143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0" t="s">
        <v>243</v>
      </c>
      <c r="B18" s="141"/>
      <c r="C18" s="178" t="s">
        <v>314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0" t="s">
        <v>244</v>
      </c>
      <c r="B20" s="141"/>
      <c r="C20" s="178" t="s">
        <v>325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0" t="s">
        <v>245</v>
      </c>
      <c r="B22" s="141"/>
      <c r="C22" s="120">
        <v>348</v>
      </c>
      <c r="D22" s="157" t="s">
        <v>312</v>
      </c>
      <c r="E22" s="168"/>
      <c r="F22" s="169"/>
      <c r="G22" s="140"/>
      <c r="H22" s="181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0" t="s">
        <v>246</v>
      </c>
      <c r="B24" s="141"/>
      <c r="C24" s="120">
        <v>18</v>
      </c>
      <c r="D24" s="157" t="s">
        <v>315</v>
      </c>
      <c r="E24" s="168"/>
      <c r="F24" s="168"/>
      <c r="G24" s="169"/>
      <c r="H24" s="51" t="s">
        <v>247</v>
      </c>
      <c r="I24" s="132">
        <v>2109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303</v>
      </c>
      <c r="I25" s="97"/>
      <c r="J25" s="10"/>
      <c r="K25" s="10"/>
      <c r="L25" s="10"/>
    </row>
    <row r="26" spans="1:12" ht="12.75">
      <c r="A26" s="140" t="s">
        <v>248</v>
      </c>
      <c r="B26" s="141"/>
      <c r="C26" s="121" t="s">
        <v>316</v>
      </c>
      <c r="D26" s="25"/>
      <c r="E26" s="33"/>
      <c r="F26" s="24"/>
      <c r="G26" s="170" t="s">
        <v>249</v>
      </c>
      <c r="H26" s="141"/>
      <c r="I26" s="122" t="s">
        <v>317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1" t="s">
        <v>250</v>
      </c>
      <c r="B28" s="172"/>
      <c r="C28" s="173"/>
      <c r="D28" s="173"/>
      <c r="E28" s="174" t="s">
        <v>251</v>
      </c>
      <c r="F28" s="175"/>
      <c r="G28" s="175"/>
      <c r="H28" s="176" t="s">
        <v>252</v>
      </c>
      <c r="I28" s="177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5"/>
      <c r="B30" s="158"/>
      <c r="C30" s="158"/>
      <c r="D30" s="159"/>
      <c r="E30" s="165"/>
      <c r="F30" s="158"/>
      <c r="G30" s="158"/>
      <c r="H30" s="155"/>
      <c r="I30" s="156"/>
      <c r="J30" s="10"/>
      <c r="K30" s="10"/>
      <c r="L30" s="10"/>
    </row>
    <row r="31" spans="1:12" ht="12.75">
      <c r="A31" s="93"/>
      <c r="B31" s="22"/>
      <c r="C31" s="21"/>
      <c r="D31" s="166"/>
      <c r="E31" s="166"/>
      <c r="F31" s="166"/>
      <c r="G31" s="167"/>
      <c r="H31" s="16"/>
      <c r="I31" s="100"/>
      <c r="J31" s="10"/>
      <c r="K31" s="10"/>
      <c r="L31" s="10"/>
    </row>
    <row r="32" spans="1:12" ht="12.75">
      <c r="A32" s="165"/>
      <c r="B32" s="158"/>
      <c r="C32" s="158"/>
      <c r="D32" s="159"/>
      <c r="E32" s="165"/>
      <c r="F32" s="158"/>
      <c r="G32" s="158"/>
      <c r="H32" s="155"/>
      <c r="I32" s="156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5"/>
      <c r="B34" s="158"/>
      <c r="C34" s="158"/>
      <c r="D34" s="159"/>
      <c r="E34" s="165"/>
      <c r="F34" s="158"/>
      <c r="G34" s="158"/>
      <c r="H34" s="155"/>
      <c r="I34" s="156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5"/>
      <c r="B36" s="158"/>
      <c r="C36" s="158"/>
      <c r="D36" s="159"/>
      <c r="E36" s="165"/>
      <c r="F36" s="158"/>
      <c r="G36" s="158"/>
      <c r="H36" s="155"/>
      <c r="I36" s="156"/>
      <c r="J36" s="10"/>
      <c r="K36" s="10"/>
      <c r="L36" s="10"/>
    </row>
    <row r="37" spans="1:12" ht="12.75">
      <c r="A37" s="102"/>
      <c r="B37" s="30"/>
      <c r="C37" s="160"/>
      <c r="D37" s="161"/>
      <c r="E37" s="16"/>
      <c r="F37" s="160"/>
      <c r="G37" s="161"/>
      <c r="H37" s="16"/>
      <c r="I37" s="94"/>
      <c r="J37" s="10"/>
      <c r="K37" s="10"/>
      <c r="L37" s="10"/>
    </row>
    <row r="38" spans="1:12" ht="12.75">
      <c r="A38" s="165"/>
      <c r="B38" s="158"/>
      <c r="C38" s="158"/>
      <c r="D38" s="159"/>
      <c r="E38" s="165"/>
      <c r="F38" s="158"/>
      <c r="G38" s="158"/>
      <c r="H38" s="155"/>
      <c r="I38" s="156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5"/>
      <c r="B40" s="158"/>
      <c r="C40" s="158"/>
      <c r="D40" s="159"/>
      <c r="E40" s="165"/>
      <c r="F40" s="158"/>
      <c r="G40" s="158"/>
      <c r="H40" s="155"/>
      <c r="I40" s="15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5" t="s">
        <v>253</v>
      </c>
      <c r="B44" s="136"/>
      <c r="C44" s="155"/>
      <c r="D44" s="156"/>
      <c r="E44" s="26"/>
      <c r="F44" s="157"/>
      <c r="G44" s="158"/>
      <c r="H44" s="158"/>
      <c r="I44" s="159"/>
      <c r="J44" s="10"/>
      <c r="K44" s="10"/>
      <c r="L44" s="10"/>
    </row>
    <row r="45" spans="1:12" ht="12.75">
      <c r="A45" s="102"/>
      <c r="B45" s="30"/>
      <c r="C45" s="160"/>
      <c r="D45" s="161"/>
      <c r="E45" s="16"/>
      <c r="F45" s="160"/>
      <c r="G45" s="162"/>
      <c r="H45" s="35"/>
      <c r="I45" s="106"/>
      <c r="J45" s="10"/>
      <c r="K45" s="10"/>
      <c r="L45" s="10"/>
    </row>
    <row r="46" spans="1:12" ht="12.75">
      <c r="A46" s="135" t="s">
        <v>254</v>
      </c>
      <c r="B46" s="136"/>
      <c r="C46" s="157" t="s">
        <v>318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3"/>
      <c r="B47" s="22"/>
      <c r="C47" s="21" t="s">
        <v>255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5" t="s">
        <v>256</v>
      </c>
      <c r="B48" s="136"/>
      <c r="C48" s="142" t="s">
        <v>319</v>
      </c>
      <c r="D48" s="138"/>
      <c r="E48" s="139"/>
      <c r="F48" s="16"/>
      <c r="G48" s="51" t="s">
        <v>257</v>
      </c>
      <c r="H48" s="142" t="s">
        <v>320</v>
      </c>
      <c r="I48" s="139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5" t="s">
        <v>243</v>
      </c>
      <c r="B50" s="136"/>
      <c r="C50" s="137" t="s">
        <v>321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0" t="s">
        <v>258</v>
      </c>
      <c r="B52" s="141"/>
      <c r="C52" s="142" t="s">
        <v>338</v>
      </c>
      <c r="D52" s="138"/>
      <c r="E52" s="138"/>
      <c r="F52" s="138"/>
      <c r="G52" s="138"/>
      <c r="H52" s="138"/>
      <c r="I52" s="143"/>
      <c r="J52" s="10"/>
      <c r="K52" s="10"/>
      <c r="L52" s="10"/>
    </row>
    <row r="53" spans="1:12" ht="12.75">
      <c r="A53" s="107"/>
      <c r="B53" s="20"/>
      <c r="C53" s="151" t="s">
        <v>259</v>
      </c>
      <c r="D53" s="151"/>
      <c r="E53" s="151"/>
      <c r="F53" s="151"/>
      <c r="G53" s="151"/>
      <c r="H53" s="151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3.5">
      <c r="A55" s="107"/>
      <c r="B55" s="144" t="s">
        <v>260</v>
      </c>
      <c r="C55" s="145"/>
      <c r="D55" s="145"/>
      <c r="E55" s="145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6" t="s">
        <v>328</v>
      </c>
      <c r="C56" s="147"/>
      <c r="D56" s="147"/>
      <c r="E56" s="147"/>
      <c r="F56" s="147"/>
      <c r="G56" s="147"/>
      <c r="H56" s="147"/>
      <c r="I56" s="148"/>
      <c r="J56" s="10"/>
      <c r="K56" s="10"/>
      <c r="L56" s="10"/>
    </row>
    <row r="57" spans="1:12" ht="12.75">
      <c r="A57" s="107"/>
      <c r="B57" s="146" t="s">
        <v>292</v>
      </c>
      <c r="C57" s="147"/>
      <c r="D57" s="147"/>
      <c r="E57" s="147"/>
      <c r="F57" s="147"/>
      <c r="G57" s="147"/>
      <c r="H57" s="147"/>
      <c r="I57" s="109"/>
      <c r="J57" s="10"/>
      <c r="K57" s="10"/>
      <c r="L57" s="10"/>
    </row>
    <row r="58" spans="1:12" ht="12.75">
      <c r="A58" s="107"/>
      <c r="B58" s="146" t="s">
        <v>293</v>
      </c>
      <c r="C58" s="147"/>
      <c r="D58" s="147"/>
      <c r="E58" s="147"/>
      <c r="F58" s="147"/>
      <c r="G58" s="147"/>
      <c r="H58" s="147"/>
      <c r="I58" s="148"/>
      <c r="J58" s="10"/>
      <c r="K58" s="10"/>
      <c r="L58" s="10"/>
    </row>
    <row r="59" spans="1:12" ht="12.75">
      <c r="A59" s="107"/>
      <c r="B59" s="146" t="s">
        <v>294</v>
      </c>
      <c r="C59" s="147"/>
      <c r="D59" s="147"/>
      <c r="E59" s="147"/>
      <c r="F59" s="147"/>
      <c r="G59" s="147"/>
      <c r="H59" s="147"/>
      <c r="I59" s="148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261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262</v>
      </c>
      <c r="F62" s="33"/>
      <c r="G62" s="152" t="s">
        <v>263</v>
      </c>
      <c r="H62" s="153"/>
      <c r="I62" s="154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3"/>
      <c r="H63" s="134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valamar-riviera.com"/>
    <hyperlink ref="C50" r:id="rId3" display="anka.sopta@riviera.hr"/>
  </hyperlinks>
  <printOptions/>
  <pageMargins left="0.75" right="0.75" top="1" bottom="1" header="0.5" footer="0.5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view="pageBreakPreview" zoomScale="110" zoomScaleSheetLayoutView="110" zoomScalePageLayoutView="0" workbookViewId="0" topLeftCell="A67">
      <selection activeCell="K74" sqref="K74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2" width="12.7109375" style="52" bestFit="1" customWidth="1"/>
    <col min="13" max="16384" width="9.140625" style="52" customWidth="1"/>
  </cols>
  <sheetData>
    <row r="1" spans="1:11" ht="12.75" customHeight="1">
      <c r="A1" s="205" t="s">
        <v>144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341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3.5">
      <c r="A3" s="207" t="s">
        <v>323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1.75">
      <c r="A4" s="210" t="s">
        <v>50</v>
      </c>
      <c r="B4" s="211"/>
      <c r="C4" s="211"/>
      <c r="D4" s="211"/>
      <c r="E4" s="211"/>
      <c r="F4" s="211"/>
      <c r="G4" s="211"/>
      <c r="H4" s="212"/>
      <c r="I4" s="58" t="s">
        <v>264</v>
      </c>
      <c r="J4" s="59" t="s">
        <v>304</v>
      </c>
      <c r="K4" s="60" t="s">
        <v>305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57">
        <v>2</v>
      </c>
      <c r="J5" s="56">
        <v>3</v>
      </c>
      <c r="K5" s="56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>
      <c r="A7" s="199" t="s">
        <v>51</v>
      </c>
      <c r="B7" s="200"/>
      <c r="C7" s="200"/>
      <c r="D7" s="200"/>
      <c r="E7" s="200"/>
      <c r="F7" s="200"/>
      <c r="G7" s="200"/>
      <c r="H7" s="201"/>
      <c r="I7" s="3">
        <v>1</v>
      </c>
      <c r="J7" s="6"/>
      <c r="K7" s="6"/>
    </row>
    <row r="8" spans="1:11" ht="12.75">
      <c r="A8" s="202" t="s">
        <v>11</v>
      </c>
      <c r="B8" s="203"/>
      <c r="C8" s="203"/>
      <c r="D8" s="203"/>
      <c r="E8" s="203"/>
      <c r="F8" s="203"/>
      <c r="G8" s="203"/>
      <c r="H8" s="204"/>
      <c r="I8" s="1">
        <v>2</v>
      </c>
      <c r="J8" s="53">
        <f>J9+J16+J26+J35+J39</f>
        <v>3171672610</v>
      </c>
      <c r="K8" s="53">
        <f>K9+K16+K26+K35+K39</f>
        <v>3162237824</v>
      </c>
    </row>
    <row r="9" spans="1:11" ht="12.75">
      <c r="A9" s="213" t="s">
        <v>193</v>
      </c>
      <c r="B9" s="214"/>
      <c r="C9" s="214"/>
      <c r="D9" s="214"/>
      <c r="E9" s="214"/>
      <c r="F9" s="214"/>
      <c r="G9" s="214"/>
      <c r="H9" s="215"/>
      <c r="I9" s="1">
        <v>3</v>
      </c>
      <c r="J9" s="53">
        <f>J10+J11+J12+J13+J14+J15</f>
        <v>9202261</v>
      </c>
      <c r="K9" s="53">
        <f>K10+K11+K12+K13+K14+K15</f>
        <v>8972390</v>
      </c>
    </row>
    <row r="10" spans="1:11" ht="12.75">
      <c r="A10" s="213" t="s">
        <v>103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12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9090495</v>
      </c>
      <c r="K11" s="7">
        <v>8629038</v>
      </c>
    </row>
    <row r="12" spans="1:11" ht="12.75">
      <c r="A12" s="213" t="s">
        <v>104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196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197</v>
      </c>
      <c r="B14" s="214"/>
      <c r="C14" s="214"/>
      <c r="D14" s="214"/>
      <c r="E14" s="214"/>
      <c r="F14" s="214"/>
      <c r="G14" s="214"/>
      <c r="H14" s="215"/>
      <c r="I14" s="1">
        <v>8</v>
      </c>
      <c r="J14" s="7">
        <v>111766</v>
      </c>
      <c r="K14" s="7">
        <v>343352</v>
      </c>
    </row>
    <row r="15" spans="1:11" ht="12.75">
      <c r="A15" s="213" t="s">
        <v>198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>
      <c r="A16" s="213" t="s">
        <v>194</v>
      </c>
      <c r="B16" s="214"/>
      <c r="C16" s="214"/>
      <c r="D16" s="214"/>
      <c r="E16" s="214"/>
      <c r="F16" s="214"/>
      <c r="G16" s="214"/>
      <c r="H16" s="215"/>
      <c r="I16" s="1">
        <v>10</v>
      </c>
      <c r="J16" s="53">
        <f>J17+J18+J19+J20+J21+J22+J23+J24+J25</f>
        <v>2379794741</v>
      </c>
      <c r="K16" s="53">
        <f>K17+K18+K19+K20+K21+K22+K23+K24+K25</f>
        <v>2383802109</v>
      </c>
    </row>
    <row r="17" spans="1:11" ht="12.75">
      <c r="A17" s="213" t="s">
        <v>199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519577779</v>
      </c>
      <c r="K17" s="7">
        <v>519324556</v>
      </c>
    </row>
    <row r="18" spans="1:11" ht="12.75">
      <c r="A18" s="213" t="s">
        <v>233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1525902691</v>
      </c>
      <c r="K18" s="7">
        <v>1500260154</v>
      </c>
    </row>
    <row r="19" spans="1:11" ht="12.75">
      <c r="A19" s="213" t="s">
        <v>200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189682352</v>
      </c>
      <c r="K19" s="7">
        <v>181010067</v>
      </c>
    </row>
    <row r="20" spans="1:11" ht="12.75">
      <c r="A20" s="213" t="s">
        <v>23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63877369</v>
      </c>
      <c r="K20" s="7">
        <v>61783670</v>
      </c>
    </row>
    <row r="21" spans="1:11" ht="12.75">
      <c r="A21" s="213" t="s">
        <v>24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63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5072180</v>
      </c>
      <c r="K22" s="7">
        <v>4732063</v>
      </c>
    </row>
    <row r="23" spans="1:11" ht="12.75">
      <c r="A23" s="213" t="s">
        <v>64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32557369</v>
      </c>
      <c r="K23" s="7">
        <v>74480944</v>
      </c>
    </row>
    <row r="24" spans="1:11" ht="12.75">
      <c r="A24" s="213" t="s">
        <v>65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24663310</v>
      </c>
      <c r="K24" s="7">
        <v>23905732</v>
      </c>
    </row>
    <row r="25" spans="1:11" ht="12.75">
      <c r="A25" s="213" t="s">
        <v>66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>
        <v>18461691</v>
      </c>
      <c r="K25" s="7">
        <v>18304923</v>
      </c>
    </row>
    <row r="26" spans="1:11" ht="12.75">
      <c r="A26" s="213" t="s">
        <v>179</v>
      </c>
      <c r="B26" s="214"/>
      <c r="C26" s="214"/>
      <c r="D26" s="214"/>
      <c r="E26" s="214"/>
      <c r="F26" s="214"/>
      <c r="G26" s="214"/>
      <c r="H26" s="215"/>
      <c r="I26" s="1">
        <v>20</v>
      </c>
      <c r="J26" s="53">
        <f>J27+J28+J29+J30+J31+J32+J33+J34</f>
        <v>625876740</v>
      </c>
      <c r="K26" s="53">
        <f>K27+K28+K29+K30+K31+K32+K33+K34</f>
        <v>612682233</v>
      </c>
    </row>
    <row r="27" spans="1:11" ht="12.75">
      <c r="A27" s="213" t="s">
        <v>67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584753048</v>
      </c>
      <c r="K27" s="7">
        <v>584753048</v>
      </c>
    </row>
    <row r="28" spans="1:11" ht="12.75">
      <c r="A28" s="213" t="s">
        <v>68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69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140000</v>
      </c>
      <c r="K29" s="7">
        <v>140000</v>
      </c>
    </row>
    <row r="30" spans="1:11" ht="12.75">
      <c r="A30" s="213" t="s">
        <v>74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75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>
        <v>40983692</v>
      </c>
      <c r="K31" s="7">
        <v>27789185</v>
      </c>
    </row>
    <row r="32" spans="1:11" ht="12.75">
      <c r="A32" s="213" t="s">
        <v>76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/>
      <c r="K32" s="7"/>
    </row>
    <row r="33" spans="1:11" ht="12.75">
      <c r="A33" s="213" t="s">
        <v>70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/>
    </row>
    <row r="34" spans="1:11" ht="12.75">
      <c r="A34" s="213" t="s">
        <v>308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173</v>
      </c>
      <c r="B35" s="214"/>
      <c r="C35" s="214"/>
      <c r="D35" s="214"/>
      <c r="E35" s="214"/>
      <c r="F35" s="214"/>
      <c r="G35" s="214"/>
      <c r="H35" s="215"/>
      <c r="I35" s="1">
        <v>29</v>
      </c>
      <c r="J35" s="53">
        <f>J36+J37+J38</f>
        <v>136460510</v>
      </c>
      <c r="K35" s="53">
        <f>K36+K37+K38</f>
        <v>136442734</v>
      </c>
    </row>
    <row r="36" spans="1:11" ht="12.75">
      <c r="A36" s="213" t="s">
        <v>71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>
        <v>135815357</v>
      </c>
      <c r="K36" s="7">
        <v>135815357</v>
      </c>
    </row>
    <row r="37" spans="1:11" ht="12.75">
      <c r="A37" s="213" t="s">
        <v>72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286116</v>
      </c>
      <c r="K37" s="7">
        <v>273631</v>
      </c>
    </row>
    <row r="38" spans="1:11" ht="12.75">
      <c r="A38" s="213" t="s">
        <v>73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>
        <v>359037</v>
      </c>
      <c r="K38" s="7">
        <v>353746</v>
      </c>
    </row>
    <row r="39" spans="1:11" ht="12.75">
      <c r="A39" s="213" t="s">
        <v>174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>
        <v>20338358</v>
      </c>
      <c r="K39" s="7">
        <v>20338358</v>
      </c>
    </row>
    <row r="40" spans="1:11" ht="12.75">
      <c r="A40" s="202" t="s">
        <v>226</v>
      </c>
      <c r="B40" s="203"/>
      <c r="C40" s="203"/>
      <c r="D40" s="203"/>
      <c r="E40" s="203"/>
      <c r="F40" s="203"/>
      <c r="G40" s="203"/>
      <c r="H40" s="204"/>
      <c r="I40" s="1">
        <v>34</v>
      </c>
      <c r="J40" s="53">
        <f>J41+J49+J56+J64</f>
        <v>363445425</v>
      </c>
      <c r="K40" s="53">
        <f>K41+K49+K56+K64</f>
        <v>258774184</v>
      </c>
    </row>
    <row r="41" spans="1:11" ht="12.75">
      <c r="A41" s="213" t="s">
        <v>91</v>
      </c>
      <c r="B41" s="214"/>
      <c r="C41" s="214"/>
      <c r="D41" s="214"/>
      <c r="E41" s="214"/>
      <c r="F41" s="214"/>
      <c r="G41" s="214"/>
      <c r="H41" s="215"/>
      <c r="I41" s="1">
        <v>35</v>
      </c>
      <c r="J41" s="53">
        <f>J42+J43+J44+J45+J46+J47+J48</f>
        <v>9604766</v>
      </c>
      <c r="K41" s="53">
        <f>K42+K43+K44+K45+K46+K47+K48</f>
        <v>12192880</v>
      </c>
    </row>
    <row r="42" spans="1:11" ht="12.75">
      <c r="A42" s="213" t="s">
        <v>108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8810975</v>
      </c>
      <c r="K42" s="7">
        <v>11363069</v>
      </c>
    </row>
    <row r="43" spans="1:11" ht="12.75">
      <c r="A43" s="213" t="s">
        <v>109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/>
      <c r="K43" s="7"/>
    </row>
    <row r="44" spans="1:11" ht="12.75">
      <c r="A44" s="213" t="s">
        <v>77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/>
      <c r="K44" s="7"/>
    </row>
    <row r="45" spans="1:11" ht="12.75">
      <c r="A45" s="213" t="s">
        <v>78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48797</v>
      </c>
      <c r="K45" s="7">
        <v>84817</v>
      </c>
    </row>
    <row r="46" spans="1:11" ht="12.75">
      <c r="A46" s="213" t="s">
        <v>79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/>
      <c r="K46" s="7"/>
    </row>
    <row r="47" spans="1:11" ht="12.75">
      <c r="A47" s="213" t="s">
        <v>80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>
        <v>744994</v>
      </c>
      <c r="K47" s="7">
        <v>744994</v>
      </c>
    </row>
    <row r="48" spans="1:11" ht="12.75">
      <c r="A48" s="213" t="s">
        <v>81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92</v>
      </c>
      <c r="B49" s="214"/>
      <c r="C49" s="214"/>
      <c r="D49" s="214"/>
      <c r="E49" s="214"/>
      <c r="F49" s="214"/>
      <c r="G49" s="214"/>
      <c r="H49" s="215"/>
      <c r="I49" s="1">
        <v>43</v>
      </c>
      <c r="J49" s="53">
        <f>J50+J51+J52+J53+J54+J55</f>
        <v>51857599</v>
      </c>
      <c r="K49" s="53">
        <f>K50+K51+K52+K53+K54+K55</f>
        <v>60609798</v>
      </c>
    </row>
    <row r="50" spans="1:11" ht="12.75">
      <c r="A50" s="213" t="s">
        <v>188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29181921</v>
      </c>
      <c r="K50" s="7">
        <v>22431032</v>
      </c>
    </row>
    <row r="51" spans="1:11" ht="12.75">
      <c r="A51" s="213" t="s">
        <v>189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12765099</v>
      </c>
      <c r="K51" s="7">
        <v>34210560</v>
      </c>
    </row>
    <row r="52" spans="1:11" ht="12.75">
      <c r="A52" s="213" t="s">
        <v>190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191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485286</v>
      </c>
      <c r="K53" s="7">
        <v>890088</v>
      </c>
    </row>
    <row r="54" spans="1:11" ht="12.75">
      <c r="A54" s="213" t="s">
        <v>8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7009354</v>
      </c>
      <c r="K54" s="7">
        <v>78614</v>
      </c>
    </row>
    <row r="55" spans="1:11" ht="12.75">
      <c r="A55" s="213" t="s">
        <v>9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2415939</v>
      </c>
      <c r="K55" s="7">
        <v>2999504</v>
      </c>
    </row>
    <row r="56" spans="1:11" ht="12.75">
      <c r="A56" s="213" t="s">
        <v>93</v>
      </c>
      <c r="B56" s="214"/>
      <c r="C56" s="214"/>
      <c r="D56" s="214"/>
      <c r="E56" s="214"/>
      <c r="F56" s="214"/>
      <c r="G56" s="214"/>
      <c r="H56" s="215"/>
      <c r="I56" s="1">
        <v>50</v>
      </c>
      <c r="J56" s="53">
        <f>J57+J58+J59+J60+J61+J62+J63</f>
        <v>185980</v>
      </c>
      <c r="K56" s="53">
        <f>K57+K58+K59+K60+K61+K62+K63</f>
        <v>41474</v>
      </c>
    </row>
    <row r="57" spans="1:11" ht="12.75">
      <c r="A57" s="213" t="s">
        <v>67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68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20300</v>
      </c>
      <c r="K58" s="7">
        <v>20300</v>
      </c>
    </row>
    <row r="59" spans="1:11" ht="12.75">
      <c r="A59" s="213" t="s">
        <v>228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74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75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/>
      <c r="K61" s="7"/>
    </row>
    <row r="62" spans="1:11" ht="12.75">
      <c r="A62" s="213" t="s">
        <v>76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24845</v>
      </c>
      <c r="K62" s="7">
        <v>21174</v>
      </c>
    </row>
    <row r="63" spans="1:11" ht="12.75">
      <c r="A63" s="213" t="s">
        <v>37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>
        <v>140835</v>
      </c>
      <c r="K63" s="7"/>
    </row>
    <row r="64" spans="1:11" ht="12.75">
      <c r="A64" s="213" t="s">
        <v>195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301797080</v>
      </c>
      <c r="K64" s="7">
        <v>185930032</v>
      </c>
    </row>
    <row r="65" spans="1:11" ht="12.75">
      <c r="A65" s="202" t="s">
        <v>47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20594349</v>
      </c>
      <c r="K65" s="7">
        <v>27472287</v>
      </c>
    </row>
    <row r="66" spans="1:11" ht="12.75">
      <c r="A66" s="202" t="s">
        <v>227</v>
      </c>
      <c r="B66" s="203"/>
      <c r="C66" s="203"/>
      <c r="D66" s="203"/>
      <c r="E66" s="203"/>
      <c r="F66" s="203"/>
      <c r="G66" s="203"/>
      <c r="H66" s="204"/>
      <c r="I66" s="1">
        <v>60</v>
      </c>
      <c r="J66" s="53">
        <f>J8+J40+J65</f>
        <v>3555712384</v>
      </c>
      <c r="K66" s="53">
        <f>K8+K40+K65</f>
        <v>3448484295</v>
      </c>
    </row>
    <row r="67" spans="1:11" ht="12.75">
      <c r="A67" s="216" t="s">
        <v>82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54717679</v>
      </c>
      <c r="K67" s="8">
        <v>54695910</v>
      </c>
    </row>
    <row r="68" spans="1:11" ht="12.75">
      <c r="A68" s="219" t="s">
        <v>49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2" ht="12.75">
      <c r="A69" s="199" t="s">
        <v>180</v>
      </c>
      <c r="B69" s="200"/>
      <c r="C69" s="200"/>
      <c r="D69" s="200"/>
      <c r="E69" s="200"/>
      <c r="F69" s="200"/>
      <c r="G69" s="200"/>
      <c r="H69" s="201"/>
      <c r="I69" s="3">
        <v>62</v>
      </c>
      <c r="J69" s="54">
        <f>J70+J71+J72+J78+J79+J82+J85</f>
        <v>2088581493</v>
      </c>
      <c r="K69" s="54">
        <f>K70+K71+K72+K78+K79+K82+K85</f>
        <v>1958419214</v>
      </c>
      <c r="L69" s="127"/>
    </row>
    <row r="70" spans="1:11" ht="12.75">
      <c r="A70" s="213" t="s">
        <v>132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1672021210</v>
      </c>
      <c r="K70" s="7">
        <v>1672021210</v>
      </c>
    </row>
    <row r="71" spans="1:11" ht="12.75">
      <c r="A71" s="213" t="s">
        <v>133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109139</v>
      </c>
      <c r="K71" s="7">
        <v>109139</v>
      </c>
    </row>
    <row r="72" spans="1:11" ht="12.75">
      <c r="A72" s="213" t="s">
        <v>134</v>
      </c>
      <c r="B72" s="214"/>
      <c r="C72" s="214"/>
      <c r="D72" s="214"/>
      <c r="E72" s="214"/>
      <c r="F72" s="214"/>
      <c r="G72" s="214"/>
      <c r="H72" s="215"/>
      <c r="I72" s="1">
        <v>65</v>
      </c>
      <c r="J72" s="53">
        <f>+J73+J74-J75+J76+J77</f>
        <v>67203861</v>
      </c>
      <c r="K72" s="53">
        <f>+K73+K74-K75+K76+K77</f>
        <v>69544263</v>
      </c>
    </row>
    <row r="73" spans="1:11" ht="12.75">
      <c r="A73" s="213" t="s">
        <v>135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61906040</v>
      </c>
      <c r="K73" s="7">
        <v>61906040</v>
      </c>
    </row>
    <row r="74" spans="1:11" ht="12.75">
      <c r="A74" s="213" t="s">
        <v>136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34344407</v>
      </c>
      <c r="K74" s="7">
        <f>44344407+28000000</f>
        <v>72344407</v>
      </c>
    </row>
    <row r="75" spans="1:11" ht="12.75">
      <c r="A75" s="213" t="s">
        <v>124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29046586</v>
      </c>
      <c r="K75" s="7">
        <v>64706184</v>
      </c>
    </row>
    <row r="76" spans="1:11" ht="12.75">
      <c r="A76" s="213" t="s">
        <v>125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126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/>
      <c r="K77" s="7"/>
    </row>
    <row r="78" spans="1:12" ht="12.75">
      <c r="A78" s="213" t="s">
        <v>127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>
        <v>31431842</v>
      </c>
      <c r="K78" s="7">
        <v>24218338</v>
      </c>
      <c r="L78" s="127"/>
    </row>
    <row r="79" spans="1:11" ht="12.75">
      <c r="A79" s="213" t="s">
        <v>224</v>
      </c>
      <c r="B79" s="214"/>
      <c r="C79" s="214"/>
      <c r="D79" s="214"/>
      <c r="E79" s="214"/>
      <c r="F79" s="214"/>
      <c r="G79" s="214"/>
      <c r="H79" s="215"/>
      <c r="I79" s="1">
        <v>72</v>
      </c>
      <c r="J79" s="53">
        <f>+J80-J81</f>
        <v>211961240</v>
      </c>
      <c r="K79" s="53">
        <f>+K80-K81</f>
        <v>279815441</v>
      </c>
    </row>
    <row r="80" spans="1:12" ht="12.75">
      <c r="A80" s="222" t="s">
        <v>159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211961240</v>
      </c>
      <c r="K80" s="7">
        <f>201961240+J83-28000000</f>
        <v>279815441</v>
      </c>
      <c r="L80" s="127"/>
    </row>
    <row r="81" spans="1:12" ht="12.75">
      <c r="A81" s="222" t="s">
        <v>160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  <c r="L81" s="127"/>
    </row>
    <row r="82" spans="1:11" ht="12.75">
      <c r="A82" s="213" t="s">
        <v>225</v>
      </c>
      <c r="B82" s="214"/>
      <c r="C82" s="214"/>
      <c r="D82" s="214"/>
      <c r="E82" s="214"/>
      <c r="F82" s="214"/>
      <c r="G82" s="214"/>
      <c r="H82" s="215"/>
      <c r="I82" s="1">
        <v>75</v>
      </c>
      <c r="J82" s="53">
        <f>+J83-J84</f>
        <v>105854201</v>
      </c>
      <c r="K82" s="53">
        <f>+K83-K84</f>
        <v>-87289177</v>
      </c>
    </row>
    <row r="83" spans="1:11" ht="12.75">
      <c r="A83" s="222" t="s">
        <v>161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105854201</v>
      </c>
      <c r="K83" s="7"/>
    </row>
    <row r="84" spans="1:11" ht="12.75">
      <c r="A84" s="222" t="s">
        <v>162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>
        <v>87289177</v>
      </c>
    </row>
    <row r="85" spans="1:11" ht="12.75">
      <c r="A85" s="213" t="s">
        <v>163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</row>
    <row r="86" spans="1:11" ht="12.75">
      <c r="A86" s="202" t="s">
        <v>15</v>
      </c>
      <c r="B86" s="203"/>
      <c r="C86" s="203"/>
      <c r="D86" s="203"/>
      <c r="E86" s="203"/>
      <c r="F86" s="203"/>
      <c r="G86" s="203"/>
      <c r="H86" s="204"/>
      <c r="I86" s="1">
        <v>79</v>
      </c>
      <c r="J86" s="53">
        <v>0</v>
      </c>
      <c r="K86" s="53">
        <v>0</v>
      </c>
    </row>
    <row r="87" spans="1:11" ht="12.75">
      <c r="A87" s="213" t="s">
        <v>120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/>
      <c r="K87" s="7"/>
    </row>
    <row r="88" spans="1:11" ht="12.75">
      <c r="A88" s="213" t="s">
        <v>121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122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/>
      <c r="K89" s="7"/>
    </row>
    <row r="90" spans="1:11" ht="12.75">
      <c r="A90" s="202" t="s">
        <v>16</v>
      </c>
      <c r="B90" s="203"/>
      <c r="C90" s="203"/>
      <c r="D90" s="203"/>
      <c r="E90" s="203"/>
      <c r="F90" s="203"/>
      <c r="G90" s="203"/>
      <c r="H90" s="204"/>
      <c r="I90" s="1">
        <v>83</v>
      </c>
      <c r="J90" s="53">
        <f>J91+J92+J93+J94+J95+J96+J97+J98+J99</f>
        <v>1164439231</v>
      </c>
      <c r="K90" s="53">
        <f>K91+K92+K93+K94+K95+K96+K97+K98+K99</f>
        <v>1122931558</v>
      </c>
    </row>
    <row r="91" spans="1:11" ht="12.75">
      <c r="A91" s="213" t="s">
        <v>123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229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1158888007</v>
      </c>
      <c r="K93" s="7">
        <v>1117883109</v>
      </c>
    </row>
    <row r="94" spans="1:11" ht="12.75">
      <c r="A94" s="213" t="s">
        <v>230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231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232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85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83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2833086</v>
      </c>
      <c r="K98" s="7">
        <v>4133688</v>
      </c>
    </row>
    <row r="99" spans="1:11" ht="12.75">
      <c r="A99" s="213" t="s">
        <v>84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>
        <v>2718138</v>
      </c>
      <c r="K99" s="7">
        <v>914761</v>
      </c>
    </row>
    <row r="100" spans="1:11" ht="12.75">
      <c r="A100" s="202" t="s">
        <v>17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3">
        <f>J101+J102+J103+J104+J105+J106+J107+J108+J109+J110+J111+J112</f>
        <v>205346633</v>
      </c>
      <c r="K100" s="53">
        <f>K101+K102+K103+K104+K105+K106+K107+K108+K109+K110+K111+K112</f>
        <v>279515814</v>
      </c>
    </row>
    <row r="101" spans="1:11" ht="12.75">
      <c r="A101" s="213" t="s">
        <v>123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204906</v>
      </c>
      <c r="K101" s="7">
        <v>25222</v>
      </c>
    </row>
    <row r="102" spans="1:11" ht="12.75">
      <c r="A102" s="213" t="s">
        <v>229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125355698</v>
      </c>
      <c r="K103" s="7">
        <v>110537566</v>
      </c>
    </row>
    <row r="104" spans="1:11" ht="12.75">
      <c r="A104" s="213" t="s">
        <v>230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12944972</v>
      </c>
      <c r="K104" s="7">
        <v>70980296</v>
      </c>
    </row>
    <row r="105" spans="1:11" ht="12.75">
      <c r="A105" s="213" t="s">
        <v>231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43376126</v>
      </c>
      <c r="K105" s="7">
        <v>75331558</v>
      </c>
    </row>
    <row r="106" spans="1:11" ht="12.75">
      <c r="A106" s="213" t="s">
        <v>232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/>
      <c r="K106" s="7"/>
    </row>
    <row r="107" spans="1:11" ht="12.75">
      <c r="A107" s="213" t="s">
        <v>85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86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14943850</v>
      </c>
      <c r="K108" s="7">
        <v>14769960</v>
      </c>
    </row>
    <row r="109" spans="1:11" ht="12.75">
      <c r="A109" s="213" t="s">
        <v>87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6643162</v>
      </c>
      <c r="K109" s="7">
        <v>6501127</v>
      </c>
    </row>
    <row r="110" spans="1:11" ht="12.75">
      <c r="A110" s="213" t="s">
        <v>90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/>
      <c r="K110" s="7"/>
    </row>
    <row r="111" spans="1:11" ht="12.75">
      <c r="A111" s="213" t="s">
        <v>88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89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1877919</v>
      </c>
      <c r="K112" s="7">
        <v>1370085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97345027</v>
      </c>
      <c r="K113" s="7">
        <v>87617709</v>
      </c>
    </row>
    <row r="114" spans="1:11" ht="12.75">
      <c r="A114" s="202" t="s">
        <v>21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3">
        <f>J69+J86+J90+J100+J113</f>
        <v>3555712384</v>
      </c>
      <c r="K114" s="53">
        <f>K69+K86+K90+K100+K113</f>
        <v>3448484295</v>
      </c>
    </row>
    <row r="115" spans="1:11" ht="12.75">
      <c r="A115" s="227" t="s">
        <v>48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54717679</v>
      </c>
      <c r="K115" s="8">
        <v>54695910</v>
      </c>
    </row>
    <row r="116" spans="1:11" ht="12.75">
      <c r="A116" s="219" t="s">
        <v>295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199" t="s">
        <v>175</v>
      </c>
      <c r="B117" s="200"/>
      <c r="C117" s="200"/>
      <c r="D117" s="200"/>
      <c r="E117" s="200"/>
      <c r="F117" s="200"/>
      <c r="G117" s="200"/>
      <c r="H117" s="200"/>
      <c r="I117" s="233"/>
      <c r="J117" s="233"/>
      <c r="K117" s="234"/>
    </row>
    <row r="118" spans="1:11" ht="12.75">
      <c r="A118" s="213" t="s">
        <v>6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>
      <c r="A119" s="235" t="s">
        <v>7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/>
      <c r="K119" s="8"/>
    </row>
    <row r="120" spans="1:11" ht="12.75">
      <c r="A120" s="238" t="s">
        <v>296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  <row r="126" spans="10:11" ht="12.75">
      <c r="J126" s="128">
        <f>+J114-J66</f>
        <v>0</v>
      </c>
      <c r="K126" s="128">
        <f>+K114-K66</f>
        <v>0</v>
      </c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allowBlank="1" sqref="A1:I65536 K1:IV65536 J1:J9 J16 J26 J35 J40:J41 J49 J56 J66 J68:J69 J72 J79 J82 J86:J90 J100 J114 J116:J65536"/>
    <dataValidation type="whole" operator="greaterThanOrEqual" allowBlank="1" showInputMessage="1" showErrorMessage="1" errorTitle="Pogrešan unos" error="Mogu se unijeti samo cjelobrojne pozitivne vrijednosti." sqref="J10:J15 J17:J25 J27:J34 J36:J39 J42:J48 J50:J55 J57:J65 J67 J70 J73:J77 J80:J81 J83:J84 J91:J99 J101:J113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34">
      <selection activeCell="M65" sqref="M65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00390625" style="52" bestFit="1" customWidth="1"/>
    <col min="12" max="12" width="11.140625" style="52" bestFit="1" customWidth="1"/>
    <col min="13" max="13" width="10.28125" style="52" customWidth="1"/>
    <col min="14" max="16384" width="9.140625" style="52" customWidth="1"/>
  </cols>
  <sheetData>
    <row r="1" spans="1:13" ht="12.75" customHeight="1">
      <c r="A1" s="205" t="s">
        <v>145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55" t="s">
        <v>342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40" t="s">
        <v>323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2.5">
      <c r="A4" s="241" t="s">
        <v>50</v>
      </c>
      <c r="B4" s="241"/>
      <c r="C4" s="241"/>
      <c r="D4" s="241"/>
      <c r="E4" s="241"/>
      <c r="F4" s="241"/>
      <c r="G4" s="241"/>
      <c r="H4" s="241"/>
      <c r="I4" s="58" t="s">
        <v>265</v>
      </c>
      <c r="J4" s="242" t="s">
        <v>304</v>
      </c>
      <c r="K4" s="242"/>
      <c r="L4" s="242" t="s">
        <v>305</v>
      </c>
      <c r="M4" s="242"/>
    </row>
    <row r="5" spans="1:13" ht="12.75">
      <c r="A5" s="241"/>
      <c r="B5" s="241"/>
      <c r="C5" s="241"/>
      <c r="D5" s="241"/>
      <c r="E5" s="241"/>
      <c r="F5" s="241"/>
      <c r="G5" s="241"/>
      <c r="H5" s="241"/>
      <c r="I5" s="58"/>
      <c r="J5" s="60" t="s">
        <v>299</v>
      </c>
      <c r="K5" s="60" t="s">
        <v>300</v>
      </c>
      <c r="L5" s="60" t="s">
        <v>299</v>
      </c>
      <c r="M5" s="60" t="s">
        <v>300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22</v>
      </c>
      <c r="B7" s="200"/>
      <c r="C7" s="200"/>
      <c r="D7" s="200"/>
      <c r="E7" s="200"/>
      <c r="F7" s="200"/>
      <c r="G7" s="200"/>
      <c r="H7" s="201"/>
      <c r="I7" s="3">
        <v>111</v>
      </c>
      <c r="J7" s="54">
        <f>SUM(J8:J9)</f>
        <v>24193181.71</v>
      </c>
      <c r="K7" s="54">
        <f>SUM(K8:K9)</f>
        <v>24193181.71</v>
      </c>
      <c r="L7" s="54">
        <f>SUM(L8:L9)</f>
        <v>50415687</v>
      </c>
      <c r="M7" s="54">
        <f>SUM(M8:M9)</f>
        <v>50415687</v>
      </c>
    </row>
    <row r="8" spans="1:13" ht="12.75">
      <c r="A8" s="202" t="s">
        <v>143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17366046.22</v>
      </c>
      <c r="K8" s="7">
        <f>+J8</f>
        <v>17366046.22</v>
      </c>
      <c r="L8" s="7">
        <v>46122914</v>
      </c>
      <c r="M8" s="7">
        <v>46122914</v>
      </c>
    </row>
    <row r="9" spans="1:13" ht="12.75">
      <c r="A9" s="202" t="s">
        <v>94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f>541373.8+6285761.69</f>
        <v>6827135.49</v>
      </c>
      <c r="K9" s="7">
        <f>+J9</f>
        <v>6827135.49</v>
      </c>
      <c r="L9" s="7">
        <f>587720+3705053</f>
        <v>4292773</v>
      </c>
      <c r="M9" s="7">
        <f>587720+3705053</f>
        <v>4292773</v>
      </c>
    </row>
    <row r="10" spans="1:13" ht="12.75">
      <c r="A10" s="202" t="s">
        <v>10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3">
        <f>J11+J12+J16+J20+J21+J22+J25+J26</f>
        <v>144689944.12</v>
      </c>
      <c r="K10" s="53">
        <f>K11+K12+K16+K20+K21+K22+K25+K26</f>
        <v>144689944.12</v>
      </c>
      <c r="L10" s="53">
        <f>L11+L12+L16+L20+L21+L22+L25+L26</f>
        <v>155950518</v>
      </c>
      <c r="M10" s="53">
        <f>M11+M12+M16+M20+M21+M22+M25+M26</f>
        <v>155950518</v>
      </c>
    </row>
    <row r="11" spans="1:13" ht="12.75">
      <c r="A11" s="202" t="s">
        <v>95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/>
      <c r="K11" s="7"/>
      <c r="L11" s="7"/>
      <c r="M11" s="7"/>
    </row>
    <row r="12" spans="1:13" ht="12.75">
      <c r="A12" s="202" t="s">
        <v>18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3">
        <f>SUM(J13:J15)</f>
        <v>37495372.51</v>
      </c>
      <c r="K12" s="53">
        <f>SUM(K13:K15)</f>
        <v>37495372.51</v>
      </c>
      <c r="L12" s="53">
        <f>SUM(L13:L15)</f>
        <v>37489196</v>
      </c>
      <c r="M12" s="53">
        <f>SUM(M13:M15)</f>
        <v>37489196</v>
      </c>
    </row>
    <row r="13" spans="1:13" ht="12.75">
      <c r="A13" s="213" t="s">
        <v>137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12492793.07</v>
      </c>
      <c r="K13" s="7">
        <f>+J13</f>
        <v>12492793.07</v>
      </c>
      <c r="L13" s="7">
        <v>17201115</v>
      </c>
      <c r="M13" s="7">
        <v>17201115</v>
      </c>
    </row>
    <row r="14" spans="1:13" ht="12.75">
      <c r="A14" s="213" t="s">
        <v>138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5976.49</v>
      </c>
      <c r="K14" s="7">
        <f>+J14</f>
        <v>5976.49</v>
      </c>
      <c r="L14" s="7">
        <v>42875</v>
      </c>
      <c r="M14" s="7">
        <v>42875</v>
      </c>
    </row>
    <row r="15" spans="1:13" ht="12.75">
      <c r="A15" s="213" t="s">
        <v>52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24996602.95</v>
      </c>
      <c r="K15" s="7">
        <f>+J15</f>
        <v>24996602.95</v>
      </c>
      <c r="L15" s="7">
        <v>20245206</v>
      </c>
      <c r="M15" s="7">
        <v>20245206</v>
      </c>
    </row>
    <row r="16" spans="1:13" ht="12.75">
      <c r="A16" s="202" t="s">
        <v>19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3">
        <f>SUM(J17:J19)</f>
        <v>33733624.75</v>
      </c>
      <c r="K16" s="53">
        <f>SUM(K17:K19)</f>
        <v>33733624.75</v>
      </c>
      <c r="L16" s="53">
        <f>L17+L18+L19</f>
        <v>42896613</v>
      </c>
      <c r="M16" s="53">
        <f>SUM(M17:M19)</f>
        <v>42896613</v>
      </c>
    </row>
    <row r="17" spans="1:13" ht="12.75">
      <c r="A17" s="213" t="s">
        <v>53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19720615.25</v>
      </c>
      <c r="K17" s="7">
        <f>+J17</f>
        <v>19720615.25</v>
      </c>
      <c r="L17" s="7">
        <v>25695818</v>
      </c>
      <c r="M17" s="7">
        <v>25695818</v>
      </c>
    </row>
    <row r="18" spans="1:13" ht="12.75">
      <c r="A18" s="213" t="s">
        <v>54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9064699.97</v>
      </c>
      <c r="K18" s="7">
        <f>+J18</f>
        <v>9064699.97</v>
      </c>
      <c r="L18" s="7">
        <v>11114360</v>
      </c>
      <c r="M18" s="7">
        <v>11114360</v>
      </c>
    </row>
    <row r="19" spans="1:13" ht="12.75">
      <c r="A19" s="213" t="s">
        <v>55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4948309.53</v>
      </c>
      <c r="K19" s="7">
        <f>+J19</f>
        <v>4948309.53</v>
      </c>
      <c r="L19" s="7">
        <v>6086435</v>
      </c>
      <c r="M19" s="7">
        <v>6086435</v>
      </c>
    </row>
    <row r="20" spans="1:13" ht="12.75">
      <c r="A20" s="202" t="s">
        <v>96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53484483.7</v>
      </c>
      <c r="K20" s="7">
        <f>+J20</f>
        <v>53484483.7</v>
      </c>
      <c r="L20" s="7">
        <v>56336741</v>
      </c>
      <c r="M20" s="7">
        <v>56336741</v>
      </c>
    </row>
    <row r="21" spans="1:13" ht="12.75">
      <c r="A21" s="202" t="s">
        <v>97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18075750.33</v>
      </c>
      <c r="K21" s="7">
        <f>+J21</f>
        <v>18075750.33</v>
      </c>
      <c r="L21" s="7">
        <v>18409025</v>
      </c>
      <c r="M21" s="7">
        <v>18409025</v>
      </c>
    </row>
    <row r="22" spans="1:13" ht="12.75">
      <c r="A22" s="202" t="s">
        <v>20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3">
        <f>SUM(J23:J24)</f>
        <v>126847.8</v>
      </c>
      <c r="K22" s="53">
        <f>SUM(K23:K24)</f>
        <v>126847.8</v>
      </c>
      <c r="L22" s="53">
        <f>SUM(L23:L24)</f>
        <v>3225</v>
      </c>
      <c r="M22" s="53">
        <f>SUM(M23:M24)</f>
        <v>3225</v>
      </c>
    </row>
    <row r="23" spans="1:13" ht="12.75">
      <c r="A23" s="213" t="s">
        <v>128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>
      <c r="A24" s="213" t="s">
        <v>129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126847.8</v>
      </c>
      <c r="K24" s="7">
        <f>+J24</f>
        <v>126847.8</v>
      </c>
      <c r="L24" s="7">
        <v>3225</v>
      </c>
      <c r="M24" s="7">
        <v>3225</v>
      </c>
    </row>
    <row r="25" spans="1:13" ht="12.75">
      <c r="A25" s="202" t="s">
        <v>98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/>
      <c r="K25" s="7"/>
      <c r="L25" s="7"/>
      <c r="M25" s="7"/>
    </row>
    <row r="26" spans="1:13" ht="12.75">
      <c r="A26" s="202" t="s">
        <v>41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1773865.03</v>
      </c>
      <c r="K26" s="7">
        <f>+J26</f>
        <v>1773865.03</v>
      </c>
      <c r="L26" s="7">
        <v>815718</v>
      </c>
      <c r="M26" s="7">
        <v>815718</v>
      </c>
    </row>
    <row r="27" spans="1:13" ht="12.75">
      <c r="A27" s="202" t="s">
        <v>201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3">
        <f>SUM(J28:J32)</f>
        <v>28347500.44</v>
      </c>
      <c r="K27" s="53">
        <f>SUM(K28:K32)</f>
        <v>28347500.44</v>
      </c>
      <c r="L27" s="53">
        <f>SUM(L28:L32)</f>
        <v>31094027</v>
      </c>
      <c r="M27" s="53">
        <f>SUM(M28:M32)</f>
        <v>31094027</v>
      </c>
    </row>
    <row r="28" spans="1:13" ht="13.5" customHeight="1">
      <c r="A28" s="243" t="s">
        <v>326</v>
      </c>
      <c r="B28" s="244"/>
      <c r="C28" s="244"/>
      <c r="D28" s="244"/>
      <c r="E28" s="244"/>
      <c r="F28" s="244"/>
      <c r="G28" s="244"/>
      <c r="H28" s="245"/>
      <c r="I28" s="1">
        <v>132</v>
      </c>
      <c r="J28" s="7">
        <v>24037703.95</v>
      </c>
      <c r="K28" s="7">
        <f>+J28</f>
        <v>24037703.95</v>
      </c>
      <c r="L28" s="7"/>
      <c r="M28" s="7"/>
    </row>
    <row r="29" spans="1:13" ht="12.75" customHeight="1">
      <c r="A29" s="202" t="s">
        <v>327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2484562.9700000025</v>
      </c>
      <c r="K29" s="7">
        <f>+J29</f>
        <v>2484562.9700000025</v>
      </c>
      <c r="L29" s="7">
        <v>21584742</v>
      </c>
      <c r="M29" s="7">
        <v>21584742</v>
      </c>
    </row>
    <row r="30" spans="1:13" ht="12.75">
      <c r="A30" s="202" t="s">
        <v>130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/>
      <c r="K30" s="7"/>
      <c r="L30" s="7"/>
      <c r="M30" s="7"/>
    </row>
    <row r="31" spans="1:13" ht="12.75">
      <c r="A31" s="202" t="s">
        <v>211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>
        <v>1504345.56</v>
      </c>
      <c r="K31" s="7">
        <f>+J31</f>
        <v>1504345.56</v>
      </c>
      <c r="L31" s="7">
        <v>911490</v>
      </c>
      <c r="M31" s="7">
        <v>911490</v>
      </c>
    </row>
    <row r="32" spans="1:13" ht="12.75">
      <c r="A32" s="202" t="s">
        <v>131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>
        <v>320887.96</v>
      </c>
      <c r="K32" s="7">
        <f>+J32</f>
        <v>320887.96</v>
      </c>
      <c r="L32" s="7">
        <v>8597795</v>
      </c>
      <c r="M32" s="7">
        <v>8597795</v>
      </c>
    </row>
    <row r="33" spans="1:13" ht="12.75">
      <c r="A33" s="202" t="s">
        <v>202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3">
        <f>SUM(J34:J37)</f>
        <v>32111994.96</v>
      </c>
      <c r="K33" s="53">
        <f>SUM(K34:K37)</f>
        <v>32111994.96</v>
      </c>
      <c r="L33" s="53">
        <f>SUM(L34:L37)</f>
        <v>12848373</v>
      </c>
      <c r="M33" s="53">
        <f>SUM(M34:M37)</f>
        <v>12848373</v>
      </c>
    </row>
    <row r="34" spans="1:13" ht="12.75">
      <c r="A34" s="202" t="s">
        <v>57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/>
      <c r="K34" s="7"/>
      <c r="L34" s="7"/>
      <c r="M34" s="7"/>
    </row>
    <row r="35" spans="1:13" ht="12.75">
      <c r="A35" s="246" t="s">
        <v>56</v>
      </c>
      <c r="B35" s="247"/>
      <c r="C35" s="247"/>
      <c r="D35" s="247"/>
      <c r="E35" s="247"/>
      <c r="F35" s="247"/>
      <c r="G35" s="247"/>
      <c r="H35" s="248"/>
      <c r="I35" s="1">
        <v>139</v>
      </c>
      <c r="J35" s="7">
        <v>30735442.77</v>
      </c>
      <c r="K35" s="7">
        <f>+J35</f>
        <v>30735442.77</v>
      </c>
      <c r="L35" s="7">
        <v>10457252</v>
      </c>
      <c r="M35" s="7">
        <v>10457252</v>
      </c>
    </row>
    <row r="36" spans="1:13" ht="12.75">
      <c r="A36" s="202" t="s">
        <v>212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>
        <v>1266499.98</v>
      </c>
      <c r="K36" s="7">
        <f>+J36</f>
        <v>1266499.98</v>
      </c>
      <c r="L36" s="7">
        <v>2053107</v>
      </c>
      <c r="M36" s="7">
        <v>2053107</v>
      </c>
    </row>
    <row r="37" spans="1:13" ht="12.75">
      <c r="A37" s="202" t="s">
        <v>58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>
        <v>110052.21</v>
      </c>
      <c r="K37" s="7">
        <f>+J37</f>
        <v>110052.21</v>
      </c>
      <c r="L37" s="7">
        <v>338014</v>
      </c>
      <c r="M37" s="7">
        <v>338014</v>
      </c>
    </row>
    <row r="38" spans="1:13" ht="12.75">
      <c r="A38" s="202" t="s">
        <v>183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>
      <c r="A39" s="202" t="s">
        <v>184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/>
    </row>
    <row r="40" spans="1:13" ht="12.75">
      <c r="A40" s="202" t="s">
        <v>213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>
      <c r="A41" s="202" t="s">
        <v>214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/>
      <c r="K41" s="7"/>
      <c r="L41" s="7"/>
      <c r="M41" s="7"/>
    </row>
    <row r="42" spans="1:13" ht="12.75">
      <c r="A42" s="202" t="s">
        <v>203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3">
        <f>J7+J27+J38+J40</f>
        <v>52540682.150000006</v>
      </c>
      <c r="K42" s="53">
        <f>K7+K27+K38+K40</f>
        <v>52540682.150000006</v>
      </c>
      <c r="L42" s="53">
        <f>L7+L27+L38+L40</f>
        <v>81509714</v>
      </c>
      <c r="M42" s="53">
        <f>M7+M27+M38+M40</f>
        <v>81509714</v>
      </c>
    </row>
    <row r="43" spans="1:13" ht="12.75">
      <c r="A43" s="202" t="s">
        <v>204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3">
        <f>J10+J33+J39+J41</f>
        <v>176801939.08</v>
      </c>
      <c r="K43" s="53">
        <f>K10+K33+K39+K41</f>
        <v>176801939.08</v>
      </c>
      <c r="L43" s="53">
        <f>L10+L33+L39+L41</f>
        <v>168798891</v>
      </c>
      <c r="M43" s="53">
        <f>M10+M33+M39+M41</f>
        <v>168798891</v>
      </c>
    </row>
    <row r="44" spans="1:13" ht="12.75">
      <c r="A44" s="202" t="s">
        <v>222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3">
        <f>J42-J43</f>
        <v>-124261256.93</v>
      </c>
      <c r="K44" s="53">
        <f>K42-K43</f>
        <v>-124261256.93</v>
      </c>
      <c r="L44" s="53">
        <f>L42-L43</f>
        <v>-87289177</v>
      </c>
      <c r="M44" s="53">
        <f>M42-M43</f>
        <v>-87289177</v>
      </c>
    </row>
    <row r="45" spans="1:13" ht="12.75">
      <c r="A45" s="222" t="s">
        <v>206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2" t="s">
        <v>207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124261256.93</v>
      </c>
      <c r="K46" s="53">
        <f>IF(K43&gt;K42,K43-K42,0)</f>
        <v>124261256.93</v>
      </c>
      <c r="L46" s="53">
        <f>IF(L43&gt;L42,L43-L42,0)</f>
        <v>87289177</v>
      </c>
      <c r="M46" s="53">
        <f>IF(M43&gt;M42,M43-M42,0)</f>
        <v>87289177</v>
      </c>
    </row>
    <row r="47" spans="1:13" ht="12.75">
      <c r="A47" s="202" t="s">
        <v>205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/>
      <c r="K47" s="7"/>
      <c r="L47" s="7"/>
      <c r="M47" s="7"/>
    </row>
    <row r="48" spans="1:13" ht="12.75">
      <c r="A48" s="202" t="s">
        <v>223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3">
        <f>J44-J47</f>
        <v>-124261256.93</v>
      </c>
      <c r="K48" s="53">
        <f>K44-K47</f>
        <v>-124261256.93</v>
      </c>
      <c r="L48" s="53">
        <f>L44-L47</f>
        <v>-87289177</v>
      </c>
      <c r="M48" s="53">
        <f>M44-M47</f>
        <v>-87289177</v>
      </c>
    </row>
    <row r="49" spans="1:13" ht="12.75">
      <c r="A49" s="222" t="s">
        <v>181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52" t="s">
        <v>208</v>
      </c>
      <c r="B50" s="253"/>
      <c r="C50" s="253"/>
      <c r="D50" s="253"/>
      <c r="E50" s="253"/>
      <c r="F50" s="253"/>
      <c r="G50" s="253"/>
      <c r="H50" s="254"/>
      <c r="I50" s="2">
        <v>154</v>
      </c>
      <c r="J50" s="61">
        <f>IF(J48&lt;0,-J48,0)</f>
        <v>124261256.93</v>
      </c>
      <c r="K50" s="61">
        <f>IF(K48&lt;0,-K48,0)</f>
        <v>124261256.93</v>
      </c>
      <c r="L50" s="61">
        <f>IF(L48&lt;0,-L48,0)</f>
        <v>87289177</v>
      </c>
      <c r="M50" s="61">
        <f>IF(M48&lt;0,-M48,0)</f>
        <v>87289177</v>
      </c>
    </row>
    <row r="51" spans="1:13" ht="12.75" customHeight="1">
      <c r="A51" s="219" t="s">
        <v>297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199" t="s">
        <v>176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9" t="s">
        <v>220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>
        <f>+J48</f>
        <v>-124261256.93</v>
      </c>
      <c r="K53" s="7">
        <f>+K48</f>
        <v>-124261256.93</v>
      </c>
      <c r="L53" s="7">
        <f>+L48</f>
        <v>-87289177</v>
      </c>
      <c r="M53" s="7">
        <f>+M48</f>
        <v>-87289177</v>
      </c>
    </row>
    <row r="54" spans="1:13" ht="12.75">
      <c r="A54" s="249" t="s">
        <v>221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219" t="s">
        <v>178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199" t="s">
        <v>192</v>
      </c>
      <c r="B56" s="200"/>
      <c r="C56" s="200"/>
      <c r="D56" s="200"/>
      <c r="E56" s="200"/>
      <c r="F56" s="200"/>
      <c r="G56" s="200"/>
      <c r="H56" s="201"/>
      <c r="I56" s="9">
        <v>157</v>
      </c>
      <c r="J56" s="6">
        <f>+J53</f>
        <v>-124261256.93</v>
      </c>
      <c r="K56" s="6">
        <f>+K53</f>
        <v>-124261256.93</v>
      </c>
      <c r="L56" s="6">
        <f>+L53</f>
        <v>-87289177</v>
      </c>
      <c r="M56" s="6">
        <f>+M53</f>
        <v>-87289177</v>
      </c>
    </row>
    <row r="57" spans="1:13" ht="12.75">
      <c r="A57" s="202" t="s">
        <v>209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3">
        <f>SUM(J58:J64)</f>
        <v>1101372</v>
      </c>
      <c r="K57" s="53">
        <f>SUM(K58:K64)</f>
        <v>1101372</v>
      </c>
      <c r="L57" s="53">
        <f>SUM(L58:L64)</f>
        <v>-9016880</v>
      </c>
      <c r="M57" s="53">
        <f>SUM(M58:M64)</f>
        <v>-9016880</v>
      </c>
    </row>
    <row r="58" spans="1:13" ht="12.75">
      <c r="A58" s="202" t="s">
        <v>215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7"/>
    </row>
    <row r="59" spans="1:13" ht="12.75">
      <c r="A59" s="246" t="s">
        <v>329</v>
      </c>
      <c r="B59" s="247"/>
      <c r="C59" s="247"/>
      <c r="D59" s="247"/>
      <c r="E59" s="247"/>
      <c r="F59" s="247"/>
      <c r="G59" s="247"/>
      <c r="H59" s="248"/>
      <c r="I59" s="1">
        <v>160</v>
      </c>
      <c r="J59" s="7"/>
      <c r="K59" s="7"/>
      <c r="L59" s="7"/>
      <c r="M59" s="7"/>
    </row>
    <row r="60" spans="1:13" ht="12.75" customHeight="1">
      <c r="A60" s="246" t="s">
        <v>330</v>
      </c>
      <c r="B60" s="247"/>
      <c r="C60" s="247"/>
      <c r="D60" s="247"/>
      <c r="E60" s="247"/>
      <c r="F60" s="247"/>
      <c r="G60" s="247"/>
      <c r="H60" s="248"/>
      <c r="I60" s="1">
        <v>161</v>
      </c>
      <c r="J60" s="7">
        <v>1101372</v>
      </c>
      <c r="K60" s="7">
        <v>1101372</v>
      </c>
      <c r="L60" s="7">
        <v>-9016880</v>
      </c>
      <c r="M60" s="7">
        <v>-9016880</v>
      </c>
    </row>
    <row r="61" spans="1:13" ht="12.75">
      <c r="A61" s="202" t="s">
        <v>216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>
      <c r="A62" s="202" t="s">
        <v>217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>
      <c r="A63" s="202" t="s">
        <v>218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>
      <c r="A64" s="202" t="s">
        <v>219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>
      <c r="A65" s="202" t="s">
        <v>210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>
        <f>+J60*0.2</f>
        <v>220274.40000000002</v>
      </c>
      <c r="K65" s="7">
        <f>+K60*0.2</f>
        <v>220274.40000000002</v>
      </c>
      <c r="L65" s="7">
        <f>+L60*0.2</f>
        <v>-1803376</v>
      </c>
      <c r="M65" s="7">
        <f>+M60*0.2</f>
        <v>-1803376</v>
      </c>
    </row>
    <row r="66" spans="1:13" ht="12.75" customHeight="1">
      <c r="A66" s="202" t="s">
        <v>331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3">
        <f>J57-J65</f>
        <v>881097.6</v>
      </c>
      <c r="K66" s="53">
        <f>K57-K65</f>
        <v>881097.6</v>
      </c>
      <c r="L66" s="53">
        <f>L57-L65</f>
        <v>-7213504</v>
      </c>
      <c r="M66" s="53">
        <f>M57-M65</f>
        <v>-7213504</v>
      </c>
    </row>
    <row r="67" spans="1:13" ht="12.75">
      <c r="A67" s="202" t="s">
        <v>182</v>
      </c>
      <c r="B67" s="203"/>
      <c r="C67" s="203"/>
      <c r="D67" s="203"/>
      <c r="E67" s="203"/>
      <c r="F67" s="203"/>
      <c r="G67" s="203"/>
      <c r="H67" s="204"/>
      <c r="I67" s="1">
        <v>168</v>
      </c>
      <c r="J67" s="61">
        <f>J56+J66</f>
        <v>-123380159.33000001</v>
      </c>
      <c r="K67" s="61">
        <f>K56+K66</f>
        <v>-123380159.33000001</v>
      </c>
      <c r="L67" s="61">
        <f>L56+L66</f>
        <v>-94502681</v>
      </c>
      <c r="M67" s="61">
        <f>M56+M66</f>
        <v>-94502681</v>
      </c>
    </row>
    <row r="68" spans="1:13" ht="12.75" customHeight="1">
      <c r="A68" s="259" t="s">
        <v>298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</row>
    <row r="69" spans="1:13" ht="12.75" customHeight="1">
      <c r="A69" s="261" t="s">
        <v>177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</row>
    <row r="70" spans="1:13" ht="12.75">
      <c r="A70" s="249" t="s">
        <v>220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>
      <c r="A71" s="256" t="s">
        <v>221</v>
      </c>
      <c r="B71" s="257"/>
      <c r="C71" s="257"/>
      <c r="D71" s="257"/>
      <c r="E71" s="257"/>
      <c r="F71" s="257"/>
      <c r="G71" s="257"/>
      <c r="H71" s="25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A65536 B29:H65536 B1:H27 I1:IV65536"/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="110" zoomScaleSheetLayoutView="110" zoomScalePageLayoutView="0" workbookViewId="0" topLeftCell="A19">
      <selection activeCell="J50" sqref="J50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1.28125" style="52" bestFit="1" customWidth="1"/>
    <col min="12" max="12" width="10.8515625" style="52" bestFit="1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66" t="s">
        <v>154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342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323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2.5">
      <c r="A4" s="268" t="s">
        <v>50</v>
      </c>
      <c r="B4" s="268"/>
      <c r="C4" s="268"/>
      <c r="D4" s="268"/>
      <c r="E4" s="268"/>
      <c r="F4" s="268"/>
      <c r="G4" s="268"/>
      <c r="H4" s="268"/>
      <c r="I4" s="66" t="s">
        <v>265</v>
      </c>
      <c r="J4" s="67" t="s">
        <v>304</v>
      </c>
      <c r="K4" s="67" t="s">
        <v>305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8">
        <v>2</v>
      </c>
      <c r="J5" s="69" t="s">
        <v>269</v>
      </c>
      <c r="K5" s="69" t="s">
        <v>270</v>
      </c>
    </row>
    <row r="6" spans="1:11" ht="12.75">
      <c r="A6" s="219" t="s">
        <v>146</v>
      </c>
      <c r="B6" s="230"/>
      <c r="C6" s="230"/>
      <c r="D6" s="230"/>
      <c r="E6" s="230"/>
      <c r="F6" s="230"/>
      <c r="G6" s="230"/>
      <c r="H6" s="230"/>
      <c r="I6" s="270"/>
      <c r="J6" s="270"/>
      <c r="K6" s="271"/>
    </row>
    <row r="7" spans="1:11" ht="12.75">
      <c r="A7" s="213" t="s">
        <v>32</v>
      </c>
      <c r="B7" s="214"/>
      <c r="C7" s="214"/>
      <c r="D7" s="214"/>
      <c r="E7" s="214"/>
      <c r="F7" s="214"/>
      <c r="G7" s="214"/>
      <c r="H7" s="214"/>
      <c r="I7" s="1">
        <v>1</v>
      </c>
      <c r="J7" s="7">
        <v>-124261257</v>
      </c>
      <c r="K7" s="7">
        <v>-87289177</v>
      </c>
    </row>
    <row r="8" spans="1:11" ht="12.75">
      <c r="A8" s="213" t="s">
        <v>33</v>
      </c>
      <c r="B8" s="214"/>
      <c r="C8" s="214"/>
      <c r="D8" s="214"/>
      <c r="E8" s="214"/>
      <c r="F8" s="214"/>
      <c r="G8" s="214"/>
      <c r="H8" s="214"/>
      <c r="I8" s="1">
        <v>2</v>
      </c>
      <c r="J8" s="7">
        <v>53484484</v>
      </c>
      <c r="K8" s="7">
        <v>56336741</v>
      </c>
    </row>
    <row r="9" spans="1:11" ht="12.75">
      <c r="A9" s="213" t="s">
        <v>34</v>
      </c>
      <c r="B9" s="214"/>
      <c r="C9" s="214"/>
      <c r="D9" s="214"/>
      <c r="E9" s="214"/>
      <c r="F9" s="214"/>
      <c r="G9" s="214"/>
      <c r="H9" s="214"/>
      <c r="I9" s="1">
        <v>3</v>
      </c>
      <c r="J9" s="7">
        <v>54085650</v>
      </c>
      <c r="K9" s="7">
        <v>88987313</v>
      </c>
    </row>
    <row r="10" spans="1:11" ht="12.75">
      <c r="A10" s="213" t="s">
        <v>35</v>
      </c>
      <c r="B10" s="214"/>
      <c r="C10" s="214"/>
      <c r="D10" s="214"/>
      <c r="E10" s="214"/>
      <c r="F10" s="214"/>
      <c r="G10" s="214"/>
      <c r="H10" s="214"/>
      <c r="I10" s="1">
        <v>4</v>
      </c>
      <c r="J10" s="7">
        <v>18690637</v>
      </c>
      <c r="K10" s="7"/>
    </row>
    <row r="11" spans="1:11" ht="12.75">
      <c r="A11" s="213" t="s">
        <v>36</v>
      </c>
      <c r="B11" s="214"/>
      <c r="C11" s="214"/>
      <c r="D11" s="214"/>
      <c r="E11" s="214"/>
      <c r="F11" s="214"/>
      <c r="G11" s="214"/>
      <c r="H11" s="214"/>
      <c r="I11" s="1">
        <v>5</v>
      </c>
      <c r="J11" s="7"/>
      <c r="K11" s="7"/>
    </row>
    <row r="12" spans="1:11" ht="12.75">
      <c r="A12" s="213" t="s">
        <v>42</v>
      </c>
      <c r="B12" s="214"/>
      <c r="C12" s="214"/>
      <c r="D12" s="214"/>
      <c r="E12" s="214"/>
      <c r="F12" s="214"/>
      <c r="G12" s="214"/>
      <c r="H12" s="214"/>
      <c r="I12" s="1">
        <v>6</v>
      </c>
      <c r="J12" s="7">
        <v>1111117</v>
      </c>
      <c r="K12" s="7"/>
    </row>
    <row r="13" spans="1:11" ht="12.75">
      <c r="A13" s="202" t="s">
        <v>147</v>
      </c>
      <c r="B13" s="203"/>
      <c r="C13" s="203"/>
      <c r="D13" s="203"/>
      <c r="E13" s="203"/>
      <c r="F13" s="203"/>
      <c r="G13" s="203"/>
      <c r="H13" s="203"/>
      <c r="I13" s="1">
        <v>7</v>
      </c>
      <c r="J13" s="53">
        <f>SUM(J7:J12)</f>
        <v>3110631</v>
      </c>
      <c r="K13" s="53">
        <f>SUM(K7:K12)</f>
        <v>58034877</v>
      </c>
    </row>
    <row r="14" spans="1:11" ht="12.75">
      <c r="A14" s="213" t="s">
        <v>43</v>
      </c>
      <c r="B14" s="214"/>
      <c r="C14" s="214"/>
      <c r="D14" s="214"/>
      <c r="E14" s="214"/>
      <c r="F14" s="214"/>
      <c r="G14" s="214"/>
      <c r="H14" s="214"/>
      <c r="I14" s="1">
        <v>8</v>
      </c>
      <c r="J14" s="7"/>
      <c r="K14" s="7"/>
    </row>
    <row r="15" spans="1:11" ht="12.75">
      <c r="A15" s="213" t="s">
        <v>44</v>
      </c>
      <c r="B15" s="214"/>
      <c r="C15" s="214"/>
      <c r="D15" s="214"/>
      <c r="E15" s="214"/>
      <c r="F15" s="214"/>
      <c r="G15" s="214"/>
      <c r="H15" s="214"/>
      <c r="I15" s="1">
        <v>9</v>
      </c>
      <c r="J15" s="7">
        <v>6148708</v>
      </c>
      <c r="K15" s="7">
        <v>8752200</v>
      </c>
    </row>
    <row r="16" spans="1:11" ht="12.75">
      <c r="A16" s="213" t="s">
        <v>45</v>
      </c>
      <c r="B16" s="214"/>
      <c r="C16" s="214"/>
      <c r="D16" s="214"/>
      <c r="E16" s="214"/>
      <c r="F16" s="214"/>
      <c r="G16" s="214"/>
      <c r="H16" s="214"/>
      <c r="I16" s="1">
        <v>10</v>
      </c>
      <c r="J16" s="7">
        <v>1319156</v>
      </c>
      <c r="K16" s="7">
        <v>2588113</v>
      </c>
    </row>
    <row r="17" spans="1:11" ht="12.75">
      <c r="A17" s="213" t="s">
        <v>46</v>
      </c>
      <c r="B17" s="214"/>
      <c r="C17" s="214"/>
      <c r="D17" s="214"/>
      <c r="E17" s="214"/>
      <c r="F17" s="214"/>
      <c r="G17" s="214"/>
      <c r="H17" s="214"/>
      <c r="I17" s="1">
        <v>11</v>
      </c>
      <c r="J17" s="7">
        <v>19300355</v>
      </c>
      <c r="K17" s="7">
        <v>16945749</v>
      </c>
    </row>
    <row r="18" spans="1:11" ht="12.75">
      <c r="A18" s="202" t="s">
        <v>148</v>
      </c>
      <c r="B18" s="203"/>
      <c r="C18" s="203"/>
      <c r="D18" s="203"/>
      <c r="E18" s="203"/>
      <c r="F18" s="203"/>
      <c r="G18" s="203"/>
      <c r="H18" s="203"/>
      <c r="I18" s="1">
        <v>12</v>
      </c>
      <c r="J18" s="53">
        <f>SUM(J14:J17)</f>
        <v>26768219</v>
      </c>
      <c r="K18" s="53">
        <f>SUM(K14:K17)</f>
        <v>28286062</v>
      </c>
    </row>
    <row r="19" spans="1:11" ht="12.75">
      <c r="A19" s="202" t="s">
        <v>332</v>
      </c>
      <c r="B19" s="203"/>
      <c r="C19" s="203"/>
      <c r="D19" s="203"/>
      <c r="E19" s="203"/>
      <c r="F19" s="203"/>
      <c r="G19" s="203"/>
      <c r="H19" s="204"/>
      <c r="I19" s="1">
        <v>13</v>
      </c>
      <c r="J19" s="53">
        <f>IF(J13&gt;J18,J13-J18,0)</f>
        <v>0</v>
      </c>
      <c r="K19" s="53">
        <f>IF(K13&gt;K18,K13-K18,0)</f>
        <v>29748815</v>
      </c>
    </row>
    <row r="20" spans="1:11" ht="12.75">
      <c r="A20" s="216" t="s">
        <v>333</v>
      </c>
      <c r="B20" s="217"/>
      <c r="C20" s="217"/>
      <c r="D20" s="217"/>
      <c r="E20" s="217"/>
      <c r="F20" s="217"/>
      <c r="G20" s="217"/>
      <c r="H20" s="218"/>
      <c r="I20" s="1">
        <v>14</v>
      </c>
      <c r="J20" s="53">
        <f>IF(J18&gt;J13,J18-J13,0)</f>
        <v>23657588</v>
      </c>
      <c r="K20" s="53">
        <f>IF(K18&gt;K13,K18-K13,0)</f>
        <v>0</v>
      </c>
    </row>
    <row r="21" spans="1:11" ht="12.75">
      <c r="A21" s="219" t="s">
        <v>149</v>
      </c>
      <c r="B21" s="230"/>
      <c r="C21" s="230"/>
      <c r="D21" s="230"/>
      <c r="E21" s="230"/>
      <c r="F21" s="230"/>
      <c r="G21" s="230"/>
      <c r="H21" s="230"/>
      <c r="I21" s="270"/>
      <c r="J21" s="270"/>
      <c r="K21" s="271"/>
    </row>
    <row r="22" spans="1:11" ht="12.75">
      <c r="A22" s="213" t="s">
        <v>168</v>
      </c>
      <c r="B22" s="214"/>
      <c r="C22" s="214"/>
      <c r="D22" s="214"/>
      <c r="E22" s="214"/>
      <c r="F22" s="214"/>
      <c r="G22" s="214"/>
      <c r="H22" s="214"/>
      <c r="I22" s="1">
        <v>15</v>
      </c>
      <c r="J22" s="7"/>
      <c r="K22" s="7"/>
    </row>
    <row r="23" spans="1:11" ht="12.75">
      <c r="A23" s="213" t="s">
        <v>169</v>
      </c>
      <c r="B23" s="214"/>
      <c r="C23" s="214"/>
      <c r="D23" s="214"/>
      <c r="E23" s="214"/>
      <c r="F23" s="214"/>
      <c r="G23" s="214"/>
      <c r="H23" s="214"/>
      <c r="I23" s="1">
        <v>16</v>
      </c>
      <c r="J23" s="7"/>
      <c r="K23" s="7"/>
    </row>
    <row r="24" spans="1:11" ht="12.75">
      <c r="A24" s="213" t="s">
        <v>170</v>
      </c>
      <c r="B24" s="214"/>
      <c r="C24" s="214"/>
      <c r="D24" s="214"/>
      <c r="E24" s="214"/>
      <c r="F24" s="214"/>
      <c r="G24" s="214"/>
      <c r="H24" s="214"/>
      <c r="I24" s="1">
        <v>17</v>
      </c>
      <c r="J24" s="7"/>
      <c r="K24" s="7"/>
    </row>
    <row r="25" spans="1:11" ht="12.75">
      <c r="A25" s="213" t="s">
        <v>171</v>
      </c>
      <c r="B25" s="214"/>
      <c r="C25" s="214"/>
      <c r="D25" s="214"/>
      <c r="E25" s="214"/>
      <c r="F25" s="214"/>
      <c r="G25" s="214"/>
      <c r="H25" s="214"/>
      <c r="I25" s="1">
        <v>18</v>
      </c>
      <c r="J25" s="7"/>
      <c r="K25" s="7"/>
    </row>
    <row r="26" spans="1:11" ht="12.75">
      <c r="A26" s="213" t="s">
        <v>172</v>
      </c>
      <c r="B26" s="214"/>
      <c r="C26" s="214"/>
      <c r="D26" s="214"/>
      <c r="E26" s="214"/>
      <c r="F26" s="214"/>
      <c r="G26" s="214"/>
      <c r="H26" s="214"/>
      <c r="I26" s="1">
        <v>19</v>
      </c>
      <c r="J26" s="7">
        <v>4339778</v>
      </c>
      <c r="K26" s="7">
        <v>13194507</v>
      </c>
    </row>
    <row r="27" spans="1:11" ht="12.75">
      <c r="A27" s="202" t="s">
        <v>158</v>
      </c>
      <c r="B27" s="203"/>
      <c r="C27" s="203"/>
      <c r="D27" s="203"/>
      <c r="E27" s="203"/>
      <c r="F27" s="203"/>
      <c r="G27" s="203"/>
      <c r="H27" s="203"/>
      <c r="I27" s="1">
        <v>20</v>
      </c>
      <c r="J27" s="53">
        <f>SUM(J22:J26)</f>
        <v>4339778</v>
      </c>
      <c r="K27" s="53">
        <f>SUM(K22:K26)</f>
        <v>13194507</v>
      </c>
    </row>
    <row r="28" spans="1:11" ht="12.75">
      <c r="A28" s="213" t="s">
        <v>106</v>
      </c>
      <c r="B28" s="214"/>
      <c r="C28" s="214"/>
      <c r="D28" s="214"/>
      <c r="E28" s="214"/>
      <c r="F28" s="214"/>
      <c r="G28" s="214"/>
      <c r="H28" s="214"/>
      <c r="I28" s="1">
        <v>21</v>
      </c>
      <c r="J28" s="7">
        <v>86617912</v>
      </c>
      <c r="K28" s="7">
        <v>60114237</v>
      </c>
    </row>
    <row r="29" spans="1:11" ht="12.75">
      <c r="A29" s="213" t="s">
        <v>107</v>
      </c>
      <c r="B29" s="214"/>
      <c r="C29" s="214"/>
      <c r="D29" s="214"/>
      <c r="E29" s="214"/>
      <c r="F29" s="214"/>
      <c r="G29" s="214"/>
      <c r="H29" s="214"/>
      <c r="I29" s="1">
        <v>22</v>
      </c>
      <c r="J29" s="7">
        <v>4636522</v>
      </c>
      <c r="K29" s="7"/>
    </row>
    <row r="30" spans="1:11" ht="12.75">
      <c r="A30" s="213" t="s">
        <v>14</v>
      </c>
      <c r="B30" s="214"/>
      <c r="C30" s="214"/>
      <c r="D30" s="214"/>
      <c r="E30" s="214"/>
      <c r="F30" s="214"/>
      <c r="G30" s="214"/>
      <c r="H30" s="214"/>
      <c r="I30" s="1">
        <v>23</v>
      </c>
      <c r="J30" s="7"/>
      <c r="K30" s="7"/>
    </row>
    <row r="31" spans="1:11" ht="12.75">
      <c r="A31" s="202" t="s">
        <v>5</v>
      </c>
      <c r="B31" s="203"/>
      <c r="C31" s="203"/>
      <c r="D31" s="203"/>
      <c r="E31" s="203"/>
      <c r="F31" s="203"/>
      <c r="G31" s="203"/>
      <c r="H31" s="203"/>
      <c r="I31" s="1">
        <v>24</v>
      </c>
      <c r="J31" s="53">
        <f>SUM(J28:J30)</f>
        <v>91254434</v>
      </c>
      <c r="K31" s="53">
        <f>SUM(K28:K30)</f>
        <v>60114237</v>
      </c>
    </row>
    <row r="32" spans="1:11" ht="12.75">
      <c r="A32" s="202" t="s">
        <v>334</v>
      </c>
      <c r="B32" s="203"/>
      <c r="C32" s="203"/>
      <c r="D32" s="203"/>
      <c r="E32" s="203"/>
      <c r="F32" s="203"/>
      <c r="G32" s="203"/>
      <c r="H32" s="204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16" t="s">
        <v>335</v>
      </c>
      <c r="B33" s="217"/>
      <c r="C33" s="217"/>
      <c r="D33" s="217"/>
      <c r="E33" s="217"/>
      <c r="F33" s="217"/>
      <c r="G33" s="217"/>
      <c r="H33" s="218"/>
      <c r="I33" s="1">
        <v>26</v>
      </c>
      <c r="J33" s="53">
        <f>IF(J31&gt;J27,J31-J27,0)</f>
        <v>86914656</v>
      </c>
      <c r="K33" s="53">
        <f>IF(K31&gt;K27,K31-K27,0)</f>
        <v>46919730</v>
      </c>
    </row>
    <row r="34" spans="1:11" ht="12.75">
      <c r="A34" s="219" t="s">
        <v>150</v>
      </c>
      <c r="B34" s="230"/>
      <c r="C34" s="230"/>
      <c r="D34" s="230"/>
      <c r="E34" s="230"/>
      <c r="F34" s="230"/>
      <c r="G34" s="230"/>
      <c r="H34" s="230"/>
      <c r="I34" s="270"/>
      <c r="J34" s="270"/>
      <c r="K34" s="271"/>
    </row>
    <row r="35" spans="1:11" ht="12.75">
      <c r="A35" s="213" t="s">
        <v>164</v>
      </c>
      <c r="B35" s="214"/>
      <c r="C35" s="214"/>
      <c r="D35" s="214"/>
      <c r="E35" s="214"/>
      <c r="F35" s="214"/>
      <c r="G35" s="214"/>
      <c r="H35" s="214"/>
      <c r="I35" s="1">
        <v>27</v>
      </c>
      <c r="J35" s="7"/>
      <c r="K35" s="7"/>
    </row>
    <row r="36" spans="1:11" ht="12.75">
      <c r="A36" s="213" t="s">
        <v>25</v>
      </c>
      <c r="B36" s="214"/>
      <c r="C36" s="214"/>
      <c r="D36" s="214"/>
      <c r="E36" s="214"/>
      <c r="F36" s="214"/>
      <c r="G36" s="214"/>
      <c r="H36" s="214"/>
      <c r="I36" s="1">
        <v>28</v>
      </c>
      <c r="J36" s="7">
        <v>63009148</v>
      </c>
      <c r="K36" s="7"/>
    </row>
    <row r="37" spans="1:11" ht="12.75">
      <c r="A37" s="213" t="s">
        <v>26</v>
      </c>
      <c r="B37" s="214"/>
      <c r="C37" s="214"/>
      <c r="D37" s="214"/>
      <c r="E37" s="214"/>
      <c r="F37" s="214"/>
      <c r="G37" s="214"/>
      <c r="H37" s="214"/>
      <c r="I37" s="1">
        <v>29</v>
      </c>
      <c r="J37" s="7">
        <v>881098</v>
      </c>
      <c r="K37" s="7"/>
    </row>
    <row r="38" spans="1:11" ht="12.75">
      <c r="A38" s="202" t="s">
        <v>59</v>
      </c>
      <c r="B38" s="203"/>
      <c r="C38" s="203"/>
      <c r="D38" s="203"/>
      <c r="E38" s="203"/>
      <c r="F38" s="203"/>
      <c r="G38" s="203"/>
      <c r="H38" s="203"/>
      <c r="I38" s="1">
        <v>30</v>
      </c>
      <c r="J38" s="53">
        <f>SUM(J35:J37)</f>
        <v>63890246</v>
      </c>
      <c r="K38" s="53">
        <f>SUM(K36:K37)</f>
        <v>0</v>
      </c>
    </row>
    <row r="39" spans="1:11" ht="12.75">
      <c r="A39" s="213" t="s">
        <v>27</v>
      </c>
      <c r="B39" s="214"/>
      <c r="C39" s="214"/>
      <c r="D39" s="214"/>
      <c r="E39" s="214"/>
      <c r="F39" s="214"/>
      <c r="G39" s="214"/>
      <c r="H39" s="214"/>
      <c r="I39" s="1">
        <v>31</v>
      </c>
      <c r="J39" s="7"/>
      <c r="K39" s="7">
        <v>55823030</v>
      </c>
    </row>
    <row r="40" spans="1:11" ht="12.75">
      <c r="A40" s="213" t="s">
        <v>28</v>
      </c>
      <c r="B40" s="214"/>
      <c r="C40" s="214"/>
      <c r="D40" s="214"/>
      <c r="E40" s="214"/>
      <c r="F40" s="214"/>
      <c r="G40" s="214"/>
      <c r="H40" s="214"/>
      <c r="I40" s="1">
        <v>32</v>
      </c>
      <c r="J40" s="7"/>
      <c r="K40" s="7"/>
    </row>
    <row r="41" spans="1:11" ht="12.75">
      <c r="A41" s="213" t="s">
        <v>29</v>
      </c>
      <c r="B41" s="214"/>
      <c r="C41" s="214"/>
      <c r="D41" s="214"/>
      <c r="E41" s="214"/>
      <c r="F41" s="214"/>
      <c r="G41" s="214"/>
      <c r="H41" s="214"/>
      <c r="I41" s="1">
        <v>33</v>
      </c>
      <c r="J41" s="7"/>
      <c r="K41" s="7"/>
    </row>
    <row r="42" spans="1:11" ht="12.75">
      <c r="A42" s="213" t="s">
        <v>30</v>
      </c>
      <c r="B42" s="214"/>
      <c r="C42" s="214"/>
      <c r="D42" s="214"/>
      <c r="E42" s="214"/>
      <c r="F42" s="214"/>
      <c r="G42" s="214"/>
      <c r="H42" s="214"/>
      <c r="I42" s="1">
        <v>34</v>
      </c>
      <c r="J42" s="7"/>
      <c r="K42" s="7">
        <v>35659598</v>
      </c>
    </row>
    <row r="43" spans="1:11" ht="12.75">
      <c r="A43" s="213" t="s">
        <v>31</v>
      </c>
      <c r="B43" s="214"/>
      <c r="C43" s="214"/>
      <c r="D43" s="214"/>
      <c r="E43" s="214"/>
      <c r="F43" s="214"/>
      <c r="G43" s="214"/>
      <c r="H43" s="214"/>
      <c r="I43" s="1">
        <v>35</v>
      </c>
      <c r="J43" s="7">
        <v>7532263</v>
      </c>
      <c r="K43" s="7">
        <v>7213505</v>
      </c>
    </row>
    <row r="44" spans="1:11" ht="12.75">
      <c r="A44" s="202" t="s">
        <v>60</v>
      </c>
      <c r="B44" s="203"/>
      <c r="C44" s="203"/>
      <c r="D44" s="203"/>
      <c r="E44" s="203"/>
      <c r="F44" s="203"/>
      <c r="G44" s="203"/>
      <c r="H44" s="203"/>
      <c r="I44" s="1">
        <v>36</v>
      </c>
      <c r="J44" s="53">
        <f>SUM(J39:J43)</f>
        <v>7532263</v>
      </c>
      <c r="K44" s="53">
        <f>SUM(K39:K43)</f>
        <v>98696133</v>
      </c>
    </row>
    <row r="45" spans="1:11" ht="12.75">
      <c r="A45" s="246" t="s">
        <v>336</v>
      </c>
      <c r="B45" s="247"/>
      <c r="C45" s="247"/>
      <c r="D45" s="247"/>
      <c r="E45" s="247"/>
      <c r="F45" s="247"/>
      <c r="G45" s="247"/>
      <c r="H45" s="248"/>
      <c r="I45" s="1">
        <v>37</v>
      </c>
      <c r="J45" s="53">
        <f>IF(J38&gt;J44,J38-J44,0)</f>
        <v>56357983</v>
      </c>
      <c r="K45" s="53">
        <f>IF(K38&gt;K44,K38-K44,0)</f>
        <v>0</v>
      </c>
    </row>
    <row r="46" spans="1:11" ht="12.75">
      <c r="A46" s="246" t="s">
        <v>337</v>
      </c>
      <c r="B46" s="247"/>
      <c r="C46" s="247"/>
      <c r="D46" s="247"/>
      <c r="E46" s="247"/>
      <c r="F46" s="247"/>
      <c r="G46" s="247"/>
      <c r="H46" s="248"/>
      <c r="I46" s="1">
        <v>38</v>
      </c>
      <c r="J46" s="53">
        <f>IF(J44&gt;J38,J44-J38,0)</f>
        <v>0</v>
      </c>
      <c r="K46" s="53">
        <f>IF(K44&gt;K38,K44-K38,0)</f>
        <v>98696133</v>
      </c>
    </row>
    <row r="47" spans="1:12" ht="12.75">
      <c r="A47" s="213" t="s">
        <v>61</v>
      </c>
      <c r="B47" s="214"/>
      <c r="C47" s="214"/>
      <c r="D47" s="214"/>
      <c r="E47" s="214"/>
      <c r="F47" s="214"/>
      <c r="G47" s="214"/>
      <c r="H47" s="214"/>
      <c r="I47" s="1">
        <v>39</v>
      </c>
      <c r="J47" s="53">
        <v>0</v>
      </c>
      <c r="K47" s="53">
        <f>IF(K19-K20+K32-K33+K45-K46&gt;0,K19-K20+K32-K33+K45-K46,0)</f>
        <v>0</v>
      </c>
      <c r="L47" s="127"/>
    </row>
    <row r="48" spans="1:12" ht="12.75">
      <c r="A48" s="213" t="s">
        <v>62</v>
      </c>
      <c r="B48" s="214"/>
      <c r="C48" s="214"/>
      <c r="D48" s="214"/>
      <c r="E48" s="214"/>
      <c r="F48" s="214"/>
      <c r="G48" s="214"/>
      <c r="H48" s="214"/>
      <c r="I48" s="1">
        <v>40</v>
      </c>
      <c r="J48" s="53">
        <f>IF(J20-J19+J33-J32+J46-J45&gt;0,J20-J19+J33-J32+J46-J45,0)</f>
        <v>54214261</v>
      </c>
      <c r="K48" s="53">
        <f>IF(K20-K19+K33-K32+K46-K45&gt;0,K20-K19+K33-K32+K46-K45,0)</f>
        <v>115867048</v>
      </c>
      <c r="L48" s="127"/>
    </row>
    <row r="49" spans="1:11" ht="12.75">
      <c r="A49" s="213" t="s">
        <v>151</v>
      </c>
      <c r="B49" s="214"/>
      <c r="C49" s="214"/>
      <c r="D49" s="214"/>
      <c r="E49" s="214"/>
      <c r="F49" s="214"/>
      <c r="G49" s="214"/>
      <c r="H49" s="214"/>
      <c r="I49" s="1">
        <v>41</v>
      </c>
      <c r="J49" s="7">
        <v>166188610</v>
      </c>
      <c r="K49" s="7">
        <v>301797080</v>
      </c>
    </row>
    <row r="50" spans="1:11" ht="12.75">
      <c r="A50" s="213" t="s">
        <v>165</v>
      </c>
      <c r="B50" s="214"/>
      <c r="C50" s="214"/>
      <c r="D50" s="214"/>
      <c r="E50" s="214"/>
      <c r="F50" s="214"/>
      <c r="G50" s="214"/>
      <c r="H50" s="214"/>
      <c r="I50" s="1">
        <v>42</v>
      </c>
      <c r="J50" s="7"/>
      <c r="K50" s="7"/>
    </row>
    <row r="51" spans="1:13" ht="12.75">
      <c r="A51" s="213" t="s">
        <v>166</v>
      </c>
      <c r="B51" s="214"/>
      <c r="C51" s="214"/>
      <c r="D51" s="214"/>
      <c r="E51" s="214"/>
      <c r="F51" s="214"/>
      <c r="G51" s="214"/>
      <c r="H51" s="214"/>
      <c r="I51" s="1">
        <v>43</v>
      </c>
      <c r="J51" s="7">
        <f>+J48-J47</f>
        <v>54214261</v>
      </c>
      <c r="K51" s="7">
        <f>+K48</f>
        <v>115867048</v>
      </c>
      <c r="M51" s="127"/>
    </row>
    <row r="52" spans="1:11" ht="12.75">
      <c r="A52" s="235" t="s">
        <v>167</v>
      </c>
      <c r="B52" s="236"/>
      <c r="C52" s="236"/>
      <c r="D52" s="236"/>
      <c r="E52" s="236"/>
      <c r="F52" s="236"/>
      <c r="G52" s="236"/>
      <c r="H52" s="236"/>
      <c r="I52" s="4">
        <v>44</v>
      </c>
      <c r="J52" s="61">
        <f>J49+J50-J51</f>
        <v>111974349</v>
      </c>
      <c r="K52" s="61">
        <f>K49+K50-K51</f>
        <v>185930032</v>
      </c>
    </row>
    <row r="54" ht="12.75">
      <c r="K54" s="129"/>
    </row>
    <row r="55" ht="12.75">
      <c r="K55" s="129"/>
    </row>
    <row r="56" ht="12.75">
      <c r="K56" s="130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2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6" t="s">
        <v>185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2" t="s">
        <v>324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22.5">
      <c r="A4" s="268" t="s">
        <v>50</v>
      </c>
      <c r="B4" s="268"/>
      <c r="C4" s="268"/>
      <c r="D4" s="268"/>
      <c r="E4" s="268"/>
      <c r="F4" s="268"/>
      <c r="G4" s="268"/>
      <c r="H4" s="268"/>
      <c r="I4" s="66" t="s">
        <v>265</v>
      </c>
      <c r="J4" s="67" t="s">
        <v>304</v>
      </c>
      <c r="K4" s="67" t="s">
        <v>305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72">
        <v>2</v>
      </c>
      <c r="J5" s="73" t="s">
        <v>269</v>
      </c>
      <c r="K5" s="73" t="s">
        <v>270</v>
      </c>
    </row>
    <row r="6" spans="1:11" ht="12.75">
      <c r="A6" s="219" t="s">
        <v>146</v>
      </c>
      <c r="B6" s="230"/>
      <c r="C6" s="230"/>
      <c r="D6" s="230"/>
      <c r="E6" s="230"/>
      <c r="F6" s="230"/>
      <c r="G6" s="230"/>
      <c r="H6" s="230"/>
      <c r="I6" s="270"/>
      <c r="J6" s="270"/>
      <c r="K6" s="271"/>
    </row>
    <row r="7" spans="1:11" ht="12.75">
      <c r="A7" s="213" t="s">
        <v>187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110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111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113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02" t="s">
        <v>186</v>
      </c>
      <c r="B12" s="203"/>
      <c r="C12" s="203"/>
      <c r="D12" s="203"/>
      <c r="E12" s="203"/>
      <c r="F12" s="203"/>
      <c r="G12" s="203"/>
      <c r="H12" s="20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3" t="s">
        <v>114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115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116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117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118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119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02" t="s">
        <v>38</v>
      </c>
      <c r="B19" s="203"/>
      <c r="C19" s="203"/>
      <c r="D19" s="203"/>
      <c r="E19" s="203"/>
      <c r="F19" s="203"/>
      <c r="G19" s="203"/>
      <c r="H19" s="20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2" t="s">
        <v>99</v>
      </c>
      <c r="B20" s="275"/>
      <c r="C20" s="275"/>
      <c r="D20" s="275"/>
      <c r="E20" s="275"/>
      <c r="F20" s="275"/>
      <c r="G20" s="275"/>
      <c r="H20" s="27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6" t="s">
        <v>100</v>
      </c>
      <c r="B21" s="277"/>
      <c r="C21" s="277"/>
      <c r="D21" s="277"/>
      <c r="E21" s="277"/>
      <c r="F21" s="277"/>
      <c r="G21" s="277"/>
      <c r="H21" s="27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9" t="s">
        <v>149</v>
      </c>
      <c r="B22" s="230"/>
      <c r="C22" s="230"/>
      <c r="D22" s="230"/>
      <c r="E22" s="230"/>
      <c r="F22" s="230"/>
      <c r="G22" s="230"/>
      <c r="H22" s="230"/>
      <c r="I22" s="270"/>
      <c r="J22" s="270"/>
      <c r="K22" s="271"/>
    </row>
    <row r="23" spans="1:11" ht="12.75">
      <c r="A23" s="213" t="s">
        <v>155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156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306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307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157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02" t="s">
        <v>105</v>
      </c>
      <c r="B28" s="203"/>
      <c r="C28" s="203"/>
      <c r="D28" s="203"/>
      <c r="E28" s="203"/>
      <c r="F28" s="203"/>
      <c r="G28" s="203"/>
      <c r="H28" s="20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02" t="s">
        <v>39</v>
      </c>
      <c r="B32" s="203"/>
      <c r="C32" s="203"/>
      <c r="D32" s="203"/>
      <c r="E32" s="203"/>
      <c r="F32" s="203"/>
      <c r="G32" s="203"/>
      <c r="H32" s="20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2" t="s">
        <v>101</v>
      </c>
      <c r="B33" s="203"/>
      <c r="C33" s="203"/>
      <c r="D33" s="203"/>
      <c r="E33" s="203"/>
      <c r="F33" s="203"/>
      <c r="G33" s="203"/>
      <c r="H33" s="20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2" t="s">
        <v>102</v>
      </c>
      <c r="B34" s="203"/>
      <c r="C34" s="203"/>
      <c r="D34" s="203"/>
      <c r="E34" s="203"/>
      <c r="F34" s="203"/>
      <c r="G34" s="203"/>
      <c r="H34" s="20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9" t="s">
        <v>150</v>
      </c>
      <c r="B35" s="230"/>
      <c r="C35" s="230"/>
      <c r="D35" s="230"/>
      <c r="E35" s="230"/>
      <c r="F35" s="230"/>
      <c r="G35" s="230"/>
      <c r="H35" s="230"/>
      <c r="I35" s="270">
        <v>0</v>
      </c>
      <c r="J35" s="270"/>
      <c r="K35" s="271"/>
    </row>
    <row r="36" spans="1:11" ht="12.75">
      <c r="A36" s="213" t="s">
        <v>164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25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26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02" t="s">
        <v>40</v>
      </c>
      <c r="B39" s="203"/>
      <c r="C39" s="203"/>
      <c r="D39" s="203"/>
      <c r="E39" s="203"/>
      <c r="F39" s="203"/>
      <c r="G39" s="203"/>
      <c r="H39" s="20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3" t="s">
        <v>27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28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29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30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31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02" t="s">
        <v>139</v>
      </c>
      <c r="B45" s="203"/>
      <c r="C45" s="203"/>
      <c r="D45" s="203"/>
      <c r="E45" s="203"/>
      <c r="F45" s="203"/>
      <c r="G45" s="203"/>
      <c r="H45" s="20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2" t="s">
        <v>152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2" t="s">
        <v>153</v>
      </c>
      <c r="B47" s="203"/>
      <c r="C47" s="203"/>
      <c r="D47" s="203"/>
      <c r="E47" s="203"/>
      <c r="F47" s="203"/>
      <c r="G47" s="203"/>
      <c r="H47" s="20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2" t="s">
        <v>140</v>
      </c>
      <c r="B48" s="203"/>
      <c r="C48" s="203"/>
      <c r="D48" s="203"/>
      <c r="E48" s="203"/>
      <c r="F48" s="203"/>
      <c r="G48" s="203"/>
      <c r="H48" s="20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2" t="s">
        <v>13</v>
      </c>
      <c r="B49" s="203"/>
      <c r="C49" s="203"/>
      <c r="D49" s="203"/>
      <c r="E49" s="203"/>
      <c r="F49" s="203"/>
      <c r="G49" s="203"/>
      <c r="H49" s="20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2" t="s">
        <v>151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/>
    </row>
    <row r="51" spans="1:11" ht="12.75">
      <c r="A51" s="202" t="s">
        <v>165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.75">
      <c r="A52" s="202" t="s">
        <v>166</v>
      </c>
      <c r="B52" s="203"/>
      <c r="C52" s="203"/>
      <c r="D52" s="203"/>
      <c r="E52" s="203"/>
      <c r="F52" s="203"/>
      <c r="G52" s="203"/>
      <c r="H52" s="203"/>
      <c r="I52" s="1">
        <v>44</v>
      </c>
      <c r="J52" s="5"/>
      <c r="K52" s="7"/>
    </row>
    <row r="53" spans="1:11" ht="12.75">
      <c r="A53" s="216" t="s">
        <v>167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J10" sqref="J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7.7109375" style="76" customWidth="1"/>
    <col min="9" max="9" width="9.140625" style="76" customWidth="1"/>
    <col min="10" max="11" width="10.8515625" style="76" bestFit="1" customWidth="1"/>
    <col min="12" max="12" width="9.140625" style="76" customWidth="1"/>
    <col min="13" max="16384" width="9.140625" style="76" customWidth="1"/>
  </cols>
  <sheetData>
    <row r="1" spans="1:12" ht="12.75">
      <c r="A1" s="285" t="s">
        <v>267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5"/>
    </row>
    <row r="2" spans="1:12" ht="15">
      <c r="A2" s="42"/>
      <c r="B2" s="74"/>
      <c r="C2" s="295" t="s">
        <v>268</v>
      </c>
      <c r="D2" s="295"/>
      <c r="E2" s="131" t="s">
        <v>339</v>
      </c>
      <c r="F2" s="43" t="s">
        <v>236</v>
      </c>
      <c r="G2" s="296" t="s">
        <v>340</v>
      </c>
      <c r="H2" s="297"/>
      <c r="I2" s="74"/>
      <c r="J2" s="74"/>
      <c r="K2" s="74"/>
      <c r="L2" s="77"/>
    </row>
    <row r="3" spans="1:11" ht="22.5">
      <c r="A3" s="298" t="s">
        <v>50</v>
      </c>
      <c r="B3" s="298"/>
      <c r="C3" s="298"/>
      <c r="D3" s="298"/>
      <c r="E3" s="298"/>
      <c r="F3" s="298"/>
      <c r="G3" s="298"/>
      <c r="H3" s="298"/>
      <c r="I3" s="80" t="s">
        <v>291</v>
      </c>
      <c r="J3" s="81" t="s">
        <v>141</v>
      </c>
      <c r="K3" s="81" t="s">
        <v>142</v>
      </c>
    </row>
    <row r="4" spans="1:11" ht="12.75">
      <c r="A4" s="299">
        <v>1</v>
      </c>
      <c r="B4" s="299"/>
      <c r="C4" s="299"/>
      <c r="D4" s="299"/>
      <c r="E4" s="299"/>
      <c r="F4" s="299"/>
      <c r="G4" s="299"/>
      <c r="H4" s="299"/>
      <c r="I4" s="83">
        <v>2</v>
      </c>
      <c r="J4" s="82" t="s">
        <v>269</v>
      </c>
      <c r="K4" s="82" t="s">
        <v>270</v>
      </c>
    </row>
    <row r="5" spans="1:11" ht="12.75">
      <c r="A5" s="287" t="s">
        <v>271</v>
      </c>
      <c r="B5" s="288"/>
      <c r="C5" s="288"/>
      <c r="D5" s="288"/>
      <c r="E5" s="288"/>
      <c r="F5" s="288"/>
      <c r="G5" s="288"/>
      <c r="H5" s="288"/>
      <c r="I5" s="44">
        <v>1</v>
      </c>
      <c r="J5" s="6">
        <f>+Bilanca!J70</f>
        <v>1672021210</v>
      </c>
      <c r="K5" s="6">
        <f>+Bilanca!K70</f>
        <v>1672021210</v>
      </c>
    </row>
    <row r="6" spans="1:11" ht="12.75">
      <c r="A6" s="287" t="s">
        <v>272</v>
      </c>
      <c r="B6" s="288"/>
      <c r="C6" s="288"/>
      <c r="D6" s="288"/>
      <c r="E6" s="288"/>
      <c r="F6" s="288"/>
      <c r="G6" s="288"/>
      <c r="H6" s="288"/>
      <c r="I6" s="44">
        <v>2</v>
      </c>
      <c r="J6" s="7">
        <f>+Bilanca!J71</f>
        <v>109139</v>
      </c>
      <c r="K6" s="7">
        <f>+Bilanca!K71</f>
        <v>109139</v>
      </c>
    </row>
    <row r="7" spans="1:11" ht="12.75">
      <c r="A7" s="287" t="s">
        <v>273</v>
      </c>
      <c r="B7" s="288"/>
      <c r="C7" s="288"/>
      <c r="D7" s="288"/>
      <c r="E7" s="288"/>
      <c r="F7" s="288"/>
      <c r="G7" s="288"/>
      <c r="H7" s="288"/>
      <c r="I7" s="44">
        <v>3</v>
      </c>
      <c r="J7" s="7">
        <f>+Bilanca!J72</f>
        <v>67203861</v>
      </c>
      <c r="K7" s="7">
        <f>+Bilanca!K72</f>
        <v>69544263</v>
      </c>
    </row>
    <row r="8" spans="1:11" ht="12.75">
      <c r="A8" s="287" t="s">
        <v>274</v>
      </c>
      <c r="B8" s="288"/>
      <c r="C8" s="288"/>
      <c r="D8" s="288"/>
      <c r="E8" s="288"/>
      <c r="F8" s="288"/>
      <c r="G8" s="288"/>
      <c r="H8" s="288"/>
      <c r="I8" s="44">
        <v>4</v>
      </c>
      <c r="J8" s="7">
        <f>+Bilanca!J79</f>
        <v>211961240</v>
      </c>
      <c r="K8" s="7">
        <f>+Bilanca!K79</f>
        <v>279815441</v>
      </c>
    </row>
    <row r="9" spans="1:11" ht="12.75">
      <c r="A9" s="287" t="s">
        <v>275</v>
      </c>
      <c r="B9" s="288"/>
      <c r="C9" s="288"/>
      <c r="D9" s="288"/>
      <c r="E9" s="288"/>
      <c r="F9" s="288"/>
      <c r="G9" s="288"/>
      <c r="H9" s="288"/>
      <c r="I9" s="44">
        <v>5</v>
      </c>
      <c r="J9" s="7">
        <f>+Bilanca!J82</f>
        <v>105854201</v>
      </c>
      <c r="K9" s="7">
        <f>+Bilanca!K82</f>
        <v>-87289177</v>
      </c>
    </row>
    <row r="10" spans="1:11" ht="12.75">
      <c r="A10" s="287" t="s">
        <v>276</v>
      </c>
      <c r="B10" s="288"/>
      <c r="C10" s="288"/>
      <c r="D10" s="288"/>
      <c r="E10" s="288"/>
      <c r="F10" s="288"/>
      <c r="G10" s="288"/>
      <c r="H10" s="288"/>
      <c r="I10" s="44">
        <v>6</v>
      </c>
      <c r="J10" s="7"/>
      <c r="K10" s="46"/>
    </row>
    <row r="11" spans="1:11" ht="12.75">
      <c r="A11" s="287" t="s">
        <v>277</v>
      </c>
      <c r="B11" s="288"/>
      <c r="C11" s="288"/>
      <c r="D11" s="288"/>
      <c r="E11" s="288"/>
      <c r="F11" s="288"/>
      <c r="G11" s="288"/>
      <c r="H11" s="288"/>
      <c r="I11" s="44">
        <v>7</v>
      </c>
      <c r="J11" s="7"/>
      <c r="K11" s="46"/>
    </row>
    <row r="12" spans="1:12" ht="12.75">
      <c r="A12" s="287" t="s">
        <v>278</v>
      </c>
      <c r="B12" s="288"/>
      <c r="C12" s="288"/>
      <c r="D12" s="288"/>
      <c r="E12" s="288"/>
      <c r="F12" s="288"/>
      <c r="G12" s="288"/>
      <c r="H12" s="288"/>
      <c r="I12" s="44">
        <v>8</v>
      </c>
      <c r="J12" s="7">
        <f>+Bilanca!J78</f>
        <v>31431842</v>
      </c>
      <c r="K12" s="7">
        <f>+Bilanca!K78</f>
        <v>24218338</v>
      </c>
      <c r="L12" s="126"/>
    </row>
    <row r="13" spans="1:11" ht="12.75">
      <c r="A13" s="287" t="s">
        <v>279</v>
      </c>
      <c r="B13" s="288"/>
      <c r="C13" s="288"/>
      <c r="D13" s="288"/>
      <c r="E13" s="288"/>
      <c r="F13" s="288"/>
      <c r="G13" s="288"/>
      <c r="H13" s="288"/>
      <c r="I13" s="44">
        <v>9</v>
      </c>
      <c r="J13" s="7"/>
      <c r="K13" s="46"/>
    </row>
    <row r="14" spans="1:11" ht="12.75">
      <c r="A14" s="289" t="s">
        <v>280</v>
      </c>
      <c r="B14" s="290"/>
      <c r="C14" s="290"/>
      <c r="D14" s="290"/>
      <c r="E14" s="290"/>
      <c r="F14" s="290"/>
      <c r="G14" s="290"/>
      <c r="H14" s="290"/>
      <c r="I14" s="44">
        <v>10</v>
      </c>
      <c r="J14" s="78">
        <f>SUM(J5:J13)</f>
        <v>2088581493</v>
      </c>
      <c r="K14" s="53">
        <f>SUM(K5:K13)</f>
        <v>1958419214</v>
      </c>
    </row>
    <row r="15" spans="1:11" ht="12.75">
      <c r="A15" s="287" t="s">
        <v>281</v>
      </c>
      <c r="B15" s="288"/>
      <c r="C15" s="288"/>
      <c r="D15" s="288"/>
      <c r="E15" s="288"/>
      <c r="F15" s="288"/>
      <c r="G15" s="288"/>
      <c r="H15" s="288"/>
      <c r="I15" s="44">
        <v>11</v>
      </c>
      <c r="J15" s="46"/>
      <c r="K15" s="46"/>
    </row>
    <row r="16" spans="1:11" ht="12.75">
      <c r="A16" s="287" t="s">
        <v>282</v>
      </c>
      <c r="B16" s="288"/>
      <c r="C16" s="288"/>
      <c r="D16" s="288"/>
      <c r="E16" s="288"/>
      <c r="F16" s="288"/>
      <c r="G16" s="288"/>
      <c r="H16" s="288"/>
      <c r="I16" s="44">
        <v>12</v>
      </c>
      <c r="J16" s="46"/>
      <c r="K16" s="46"/>
    </row>
    <row r="17" spans="1:11" ht="12.75">
      <c r="A17" s="287" t="s">
        <v>283</v>
      </c>
      <c r="B17" s="288"/>
      <c r="C17" s="288"/>
      <c r="D17" s="288"/>
      <c r="E17" s="288"/>
      <c r="F17" s="288"/>
      <c r="G17" s="288"/>
      <c r="H17" s="288"/>
      <c r="I17" s="44">
        <v>13</v>
      </c>
      <c r="J17" s="46"/>
      <c r="K17" s="46"/>
    </row>
    <row r="18" spans="1:11" ht="12.75">
      <c r="A18" s="287" t="s">
        <v>284</v>
      </c>
      <c r="B18" s="288"/>
      <c r="C18" s="288"/>
      <c r="D18" s="288"/>
      <c r="E18" s="288"/>
      <c r="F18" s="288"/>
      <c r="G18" s="288"/>
      <c r="H18" s="288"/>
      <c r="I18" s="44">
        <v>14</v>
      </c>
      <c r="J18" s="46"/>
      <c r="K18" s="46"/>
    </row>
    <row r="19" spans="1:11" ht="12.75">
      <c r="A19" s="287" t="s">
        <v>285</v>
      </c>
      <c r="B19" s="288"/>
      <c r="C19" s="288"/>
      <c r="D19" s="288"/>
      <c r="E19" s="288"/>
      <c r="F19" s="288"/>
      <c r="G19" s="288"/>
      <c r="H19" s="288"/>
      <c r="I19" s="44">
        <v>15</v>
      </c>
      <c r="J19" s="46"/>
      <c r="K19" s="46"/>
    </row>
    <row r="20" spans="1:11" ht="12.75">
      <c r="A20" s="287" t="s">
        <v>286</v>
      </c>
      <c r="B20" s="288"/>
      <c r="C20" s="288"/>
      <c r="D20" s="288"/>
      <c r="E20" s="288"/>
      <c r="F20" s="288"/>
      <c r="G20" s="288"/>
      <c r="H20" s="288"/>
      <c r="I20" s="44">
        <v>16</v>
      </c>
      <c r="J20" s="46"/>
      <c r="K20" s="46"/>
    </row>
    <row r="21" spans="1:11" ht="12.75">
      <c r="A21" s="289" t="s">
        <v>287</v>
      </c>
      <c r="B21" s="290"/>
      <c r="C21" s="290"/>
      <c r="D21" s="290"/>
      <c r="E21" s="290"/>
      <c r="F21" s="290"/>
      <c r="G21" s="290"/>
      <c r="H21" s="290"/>
      <c r="I21" s="44">
        <v>17</v>
      </c>
      <c r="J21" s="79"/>
      <c r="K21" s="79"/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79" t="s">
        <v>288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/>
      <c r="K23" s="45"/>
    </row>
    <row r="24" spans="1:11" ht="17.25" customHeight="1">
      <c r="A24" s="281" t="s">
        <v>289</v>
      </c>
      <c r="B24" s="282"/>
      <c r="C24" s="282"/>
      <c r="D24" s="282"/>
      <c r="E24" s="282"/>
      <c r="F24" s="282"/>
      <c r="G24" s="282"/>
      <c r="H24" s="282"/>
      <c r="I24" s="48">
        <v>19</v>
      </c>
      <c r="J24" s="79"/>
      <c r="K24" s="79"/>
    </row>
    <row r="25" spans="1:11" ht="30" customHeight="1">
      <c r="A25" s="283" t="s">
        <v>290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0" t="s">
        <v>266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1" t="s">
        <v>301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Vedran Benčić</cp:lastModifiedBy>
  <cp:lastPrinted>2016-02-12T16:04:07Z</cp:lastPrinted>
  <dcterms:created xsi:type="dcterms:W3CDTF">2008-10-17T11:51:54Z</dcterms:created>
  <dcterms:modified xsi:type="dcterms:W3CDTF">2016-04-19T13:18:34Z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