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<sst xmlns="http://schemas.openxmlformats.org/spreadsheetml/2006/main" count="399" uniqueCount="343">
  <si>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</si>
  <si>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</si>
  <si>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</si>
  <si>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</si>
  <si>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</si>
  <si>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</si>
  <si>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</si>
  <si>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</si>
  <si>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</si>
  <si>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</si>
  <si>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</si>
  <si>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</si>
  <si>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</si>
  <si>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</si>
  <si>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</si>
  <si>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</si>
  <si>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</si>
  <si>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</si>
  <si>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</si>
  <si>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</si>
  <si>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</si>
  <si>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</si>
  <si>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</si>
  <si>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</si>
  <si>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</si>
  <si>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</si>
  <si>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</si>
  <si>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</si>
  <si>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</si>
  <si>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</si>
  <si>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</si>
  <si>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</si>
  <si>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</si>
  <si>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</si>
  <si>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</si>
  <si>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</si>
  <si>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</si>
  <si>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</si>
  <si>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</si>
  <si>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</si>
  <si>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</si>
  <si>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</si>
  <si>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</si>
  <si>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</si>
  <si>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</si>
  <si>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</si>
  <si>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</si>
  <si>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</si>
  <si>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</si>
  <si>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</si>
  <si>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</si>
  <si>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</si>
  <si>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</si>
  <si>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</si>
  <si>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</si>
  <si>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</si>
  <si>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</si>
  <si>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</si>
  <si>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</si>
  <si>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</si>
  <si>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</si>
  <si>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</si>
  <si>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</si>
  <si>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</si>
  <si>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</si>
  <si>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</si>
  <si>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</si>
  <si>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</si>
  <si>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</si>
  <si>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</si>
  <si>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</si>
  <si>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</si>
  <si>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</si>
  <si>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</si>
  <si>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</si>
  <si>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</si>
  <si>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</si>
  <si>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</si>
  <si>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</si>
  <si>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</si>
  <si>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</si>
  <si>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</si>
  <si>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</si>
  <si>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</si>
  <si>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</si>
  <si>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</si>
  <si>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</si>
  <si>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</si>
  <si>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</si>
  <si>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</si>
  <si>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</si>
  <si>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</si>
  <si>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</si>
  <si>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</si>
  <si>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</si>
  <si>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</si>
  <si>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</si>
  <si>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</si>
  <si>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</si>
  <si>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</si>
  <si>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</si>
  <si>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</si>
  <si>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</si>
  <si>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</si>
  <si>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</si>
  <si>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</si>
  <si>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</si>
  <si>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</si>
  <si>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</si>
  <si>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</si>
  <si>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</si>
  <si>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</si>
  <si>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</si>
  <si>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</si>
  <si>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</si>
  <si>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</si>
  <si>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</si>
  <si>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</si>
  <si>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</si>
  <si>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</si>
  <si>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</si>
  <si>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</si>
  <si>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</si>
  <si>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</si>
  <si>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</si>
  <si>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</si>
  <si>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</si>
  <si>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</si>
  <si>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</si>
  <si>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</si>
  <si>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</si>
  <si>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</si>
  <si>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</si>
  <si>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</si>
  <si>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</si>
  <si>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</si>
  <si>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</si>
  <si>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</si>
  <si>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</si>
  <si>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</si>
  <si>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</si>
  <si>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</si>
  <si>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</si>
  <si>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</si>
  <si>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</si>
  <si>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</si>
  <si>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</si>
  <si>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</si>
  <si>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</si>
  <si>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</si>
  <si>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</si>
  <si>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</si>
  <si>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</si>
  <si>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</si>
  <si>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</si>
  <si>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</si>
  <si>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</si>
  <si>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</si>
  <si>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</si>
  <si>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</si>
  <si>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</si>
  <si>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</si>
  <si>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</si>
  <si>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</si>
  <si>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</si>
  <si>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</si>
  <si>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</si>
  <si>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</si>
  <si>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</si>
  <si>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</si>
  <si>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</si>
  <si>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</si>
  <si>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</si>
  <si>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</si>
  <si>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</si>
  <si>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</si>
  <si>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</si>
  <si>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</si>
  <si>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</si>
  <si>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</si>
  <si>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</si>
  <si>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</si>
  <si>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</si>
  <si>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</si>
  <si>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</si>
  <si>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</si>
  <si>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</si>
  <si>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</si>
  <si>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</si>
  <si>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</si>
  <si>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</si>
  <si>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</si>
  <si>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</si>
  <si>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</si>
  <si>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</si>
  <si>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</si>
  <si>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</si>
  <si>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</si>
  <si>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</si>
  <si>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</si>
  <si>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</si>
  <si>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</si>
  <si>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</si>
  <si>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</si>
  <si>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</si>
  <si>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</si>
  <si>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</si>
  <si>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</si>
  <si>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</si>
  <si>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</si>
  <si>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</si>
  <si>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</si>
  <si>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</si>
  <si>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</si>
  <si>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</si>
  <si>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</si>
  <si>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</si>
  <si>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</si>
  <si>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</si>
  <si>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</si>
  <si>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</si>
  <si>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</si>
  <si>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</si>
  <si>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</si>
  <si>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</si>
  <si>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</si>
  <si>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</si>
  <si>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</si>
  <si>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</si>
  <si>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</si>
  <si>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</si>
  <si>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</si>
  <si>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</si>
  <si>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</si>
  <si>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</si>
  <si>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</si>
  <si>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</si>
  <si>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</si>
  <si>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</si>
  <si>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</si>
  <si>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</si>
  <si>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</si>
  <si>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</si>
  <si>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</si>
  <si>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</si>
  <si>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</si>
  <si>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</si>
  <si>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</si>
  <si>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</si>
  <si>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</si>
  <si>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</si>
  <si>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</si>
  <si>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</si>
  <si>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</si>
  <si>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</si>
  <si>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</si>
  <si>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</si>
  <si>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</si>
  <si>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</si>
  <si>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</si>
  <si>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</si>
  <si>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</si>
  <si>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</si>
  <si>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</si>
  <si>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</si>
  <si>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</si>
  <si>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</si>
  <si>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</si>
  <si>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</si>
  <si>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</si>
  <si>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</si>
  <si>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</si>
  <si>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</si>
  <si>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</si>
  <si>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</si>
  <si>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</si>
  <si>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</si>
  <si>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</si>
  <si>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</si>
  <si>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</si>
  <si>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</si>
  <si>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</si>
  <si>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</si>
  <si>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</si>
  <si>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</si>
  <si>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</si>
  <si>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</si>
  <si>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</si>
  <si>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</si>
  <si>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</si>
  <si>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</si>
  <si>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</si>
  <si>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</si>
  <si>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</si>
  <si>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</si>
  <si>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</si>
  <si>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</si>
  <si>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</si>
  <si>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</si>
  <si>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</si>
  <si>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</si>
  <si>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</si>
  <si>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</si>
  <si>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</si>
  <si>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</si>
  <si>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</si>
  <si>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</si>
  <si>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</si>
  <si>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</si>
  <si>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</si>
  <si>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</si>
  <si>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</si>
  <si>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</si>
  <si>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</si>
  <si>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</si>
  <si>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</si>
  <si>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</si>
  <si>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</si>
  <si>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3474771</t>
  </si>
  <si>
    <t>040020883</t>
  </si>
  <si>
    <t>36201212847</t>
  </si>
  <si>
    <t>Poreč</t>
  </si>
  <si>
    <t>Stancija Kaligari 1</t>
  </si>
  <si>
    <t>uprava@riviera.hr</t>
  </si>
  <si>
    <t>Istarska</t>
  </si>
  <si>
    <t>NE</t>
  </si>
  <si>
    <t>5510</t>
  </si>
  <si>
    <t>Sopta Anka</t>
  </si>
  <si>
    <t>052 408 188</t>
  </si>
  <si>
    <t>052 408 110</t>
  </si>
  <si>
    <t>anka.sopta@riviera.hr</t>
  </si>
  <si>
    <t>1.1.2015.</t>
  </si>
  <si>
    <t>31.3.2015.</t>
  </si>
  <si>
    <t>Valamar Riviera d.d.</t>
  </si>
  <si>
    <t>stanje na dan 31.3.2015.</t>
  </si>
  <si>
    <t>Obveznik: Valamar Riviera d.d.</t>
  </si>
  <si>
    <t>Obveznik: valamar Riviera d.d.</t>
  </si>
  <si>
    <t>u razdoblju 1.1.2015. do 31.3.2015.</t>
  </si>
  <si>
    <t>Lanschützer Franz, Čižmek Marko</t>
  </si>
  <si>
    <t>www.valamar-riviera.com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</si>
  <si>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</si>
  <si>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</si>
  <si>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>1. Financijski izvještaji (bilanca, račun dobiti i gubitka, izvještaj o novčanom tijeku, izvještaj o promjenama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</si>
</sst>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riviera.hr" TargetMode="External" /><Relationship Id="rId2" Type="http://schemas.openxmlformats.org/officeDocument/2006/relationships/hyperlink" Target="http://www.valamar-riviera.com/" TargetMode="External" /><Relationship Id="rId3" Type="http://schemas.openxmlformats.org/officeDocument/2006/relationships/hyperlink" Target="mailto:anka.sopt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="110" zoomScaleSheetLayoutView="110" zoomScalePageLayoutView="0" workbookViewId="0" topLeftCell="A28">
      <selection activeCell="B57" sqref="B57:H5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6" t="s">
        <v>243</v>
      </c>
      <c r="B1" s="147"/>
      <c r="C1" s="14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4" t="s">
        <v>244</v>
      </c>
      <c r="B2" s="185"/>
      <c r="C2" s="185"/>
      <c r="D2" s="186"/>
      <c r="E2" s="120" t="s">
        <v>331</v>
      </c>
      <c r="F2" s="12"/>
      <c r="G2" s="13" t="s">
        <v>245</v>
      </c>
      <c r="H2" s="120" t="s">
        <v>332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7" t="s">
        <v>311</v>
      </c>
      <c r="B4" s="188"/>
      <c r="C4" s="188"/>
      <c r="D4" s="188"/>
      <c r="E4" s="188"/>
      <c r="F4" s="188"/>
      <c r="G4" s="188"/>
      <c r="H4" s="188"/>
      <c r="I4" s="18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7" t="s">
        <v>246</v>
      </c>
      <c r="B6" s="138"/>
      <c r="C6" s="152" t="s">
        <v>318</v>
      </c>
      <c r="D6" s="15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0" t="s">
        <v>247</v>
      </c>
      <c r="B8" s="191"/>
      <c r="C8" s="152" t="s">
        <v>319</v>
      </c>
      <c r="D8" s="15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2" t="s">
        <v>248</v>
      </c>
      <c r="B10" s="182"/>
      <c r="C10" s="152" t="s">
        <v>320</v>
      </c>
      <c r="D10" s="15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3"/>
      <c r="B11" s="182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7" t="s">
        <v>249</v>
      </c>
      <c r="B12" s="138"/>
      <c r="C12" s="154" t="s">
        <v>333</v>
      </c>
      <c r="D12" s="179"/>
      <c r="E12" s="179"/>
      <c r="F12" s="179"/>
      <c r="G12" s="179"/>
      <c r="H12" s="179"/>
      <c r="I12" s="140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7" t="s">
        <v>250</v>
      </c>
      <c r="B14" s="138"/>
      <c r="C14" s="180">
        <v>52440</v>
      </c>
      <c r="D14" s="181"/>
      <c r="E14" s="16"/>
      <c r="F14" s="154" t="s">
        <v>321</v>
      </c>
      <c r="G14" s="179"/>
      <c r="H14" s="179"/>
      <c r="I14" s="140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7" t="s">
        <v>251</v>
      </c>
      <c r="B16" s="138"/>
      <c r="C16" s="154" t="s">
        <v>322</v>
      </c>
      <c r="D16" s="179"/>
      <c r="E16" s="179"/>
      <c r="F16" s="179"/>
      <c r="G16" s="179"/>
      <c r="H16" s="179"/>
      <c r="I16" s="140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7" t="s">
        <v>252</v>
      </c>
      <c r="B18" s="138"/>
      <c r="C18" s="175" t="s">
        <v>323</v>
      </c>
      <c r="D18" s="176"/>
      <c r="E18" s="176"/>
      <c r="F18" s="176"/>
      <c r="G18" s="176"/>
      <c r="H18" s="176"/>
      <c r="I18" s="177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7" t="s">
        <v>253</v>
      </c>
      <c r="B20" s="138"/>
      <c r="C20" s="175" t="s">
        <v>339</v>
      </c>
      <c r="D20" s="176"/>
      <c r="E20" s="176"/>
      <c r="F20" s="176"/>
      <c r="G20" s="176"/>
      <c r="H20" s="176"/>
      <c r="I20" s="177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7" t="s">
        <v>254</v>
      </c>
      <c r="B22" s="138"/>
      <c r="C22" s="121">
        <v>348</v>
      </c>
      <c r="D22" s="154" t="s">
        <v>321</v>
      </c>
      <c r="E22" s="165"/>
      <c r="F22" s="166"/>
      <c r="G22" s="137"/>
      <c r="H22" s="178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7" t="s">
        <v>255</v>
      </c>
      <c r="B24" s="138"/>
      <c r="C24" s="121">
        <v>18</v>
      </c>
      <c r="D24" s="154" t="s">
        <v>324</v>
      </c>
      <c r="E24" s="165"/>
      <c r="F24" s="165"/>
      <c r="G24" s="166"/>
      <c r="H24" s="51" t="s">
        <v>256</v>
      </c>
      <c r="I24" s="127">
        <v>1979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312</v>
      </c>
      <c r="I25" s="98"/>
      <c r="J25" s="10"/>
      <c r="K25" s="10"/>
      <c r="L25" s="10"/>
    </row>
    <row r="26" spans="1:12" ht="12.75">
      <c r="A26" s="137" t="s">
        <v>257</v>
      </c>
      <c r="B26" s="138"/>
      <c r="C26" s="122" t="s">
        <v>325</v>
      </c>
      <c r="D26" s="25"/>
      <c r="E26" s="33"/>
      <c r="F26" s="24"/>
      <c r="G26" s="167" t="s">
        <v>258</v>
      </c>
      <c r="H26" s="138"/>
      <c r="I26" s="123" t="s">
        <v>326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8" t="s">
        <v>259</v>
      </c>
      <c r="B28" s="169"/>
      <c r="C28" s="170"/>
      <c r="D28" s="170"/>
      <c r="E28" s="171" t="s">
        <v>260</v>
      </c>
      <c r="F28" s="172"/>
      <c r="G28" s="172"/>
      <c r="H28" s="173" t="s">
        <v>261</v>
      </c>
      <c r="I28" s="174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55"/>
      <c r="C30" s="155"/>
      <c r="D30" s="156"/>
      <c r="E30" s="162"/>
      <c r="F30" s="155"/>
      <c r="G30" s="155"/>
      <c r="H30" s="152"/>
      <c r="I30" s="153"/>
      <c r="J30" s="10"/>
      <c r="K30" s="10"/>
      <c r="L30" s="10"/>
    </row>
    <row r="31" spans="1:12" ht="12.75">
      <c r="A31" s="94"/>
      <c r="B31" s="22"/>
      <c r="C31" s="21"/>
      <c r="D31" s="163"/>
      <c r="E31" s="163"/>
      <c r="F31" s="163"/>
      <c r="G31" s="164"/>
      <c r="H31" s="16"/>
      <c r="I31" s="101"/>
      <c r="J31" s="10"/>
      <c r="K31" s="10"/>
      <c r="L31" s="10"/>
    </row>
    <row r="32" spans="1:12" ht="12.75">
      <c r="A32" s="162"/>
      <c r="B32" s="155"/>
      <c r="C32" s="155"/>
      <c r="D32" s="156"/>
      <c r="E32" s="162"/>
      <c r="F32" s="155"/>
      <c r="G32" s="155"/>
      <c r="H32" s="152"/>
      <c r="I32" s="15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55"/>
      <c r="C34" s="155"/>
      <c r="D34" s="156"/>
      <c r="E34" s="162"/>
      <c r="F34" s="155"/>
      <c r="G34" s="155"/>
      <c r="H34" s="152"/>
      <c r="I34" s="15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55"/>
      <c r="C36" s="155"/>
      <c r="D36" s="156"/>
      <c r="E36" s="162"/>
      <c r="F36" s="155"/>
      <c r="G36" s="155"/>
      <c r="H36" s="152"/>
      <c r="I36" s="153"/>
      <c r="J36" s="10"/>
      <c r="K36" s="10"/>
      <c r="L36" s="10"/>
    </row>
    <row r="37" spans="1:12" ht="12.75">
      <c r="A37" s="103"/>
      <c r="B37" s="30"/>
      <c r="C37" s="157"/>
      <c r="D37" s="158"/>
      <c r="E37" s="16"/>
      <c r="F37" s="157"/>
      <c r="G37" s="158"/>
      <c r="H37" s="16"/>
      <c r="I37" s="95"/>
      <c r="J37" s="10"/>
      <c r="K37" s="10"/>
      <c r="L37" s="10"/>
    </row>
    <row r="38" spans="1:12" ht="12.75">
      <c r="A38" s="162"/>
      <c r="B38" s="155"/>
      <c r="C38" s="155"/>
      <c r="D38" s="156"/>
      <c r="E38" s="162"/>
      <c r="F38" s="155"/>
      <c r="G38" s="155"/>
      <c r="H38" s="152"/>
      <c r="I38" s="15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55"/>
      <c r="C40" s="155"/>
      <c r="D40" s="156"/>
      <c r="E40" s="162"/>
      <c r="F40" s="155"/>
      <c r="G40" s="155"/>
      <c r="H40" s="152"/>
      <c r="I40" s="153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2" t="s">
        <v>262</v>
      </c>
      <c r="B44" s="133"/>
      <c r="C44" s="152"/>
      <c r="D44" s="153"/>
      <c r="E44" s="26"/>
      <c r="F44" s="154"/>
      <c r="G44" s="155"/>
      <c r="H44" s="155"/>
      <c r="I44" s="156"/>
      <c r="J44" s="10"/>
      <c r="K44" s="10"/>
      <c r="L44" s="10"/>
    </row>
    <row r="45" spans="1:12" ht="12.75">
      <c r="A45" s="103"/>
      <c r="B45" s="30"/>
      <c r="C45" s="157"/>
      <c r="D45" s="158"/>
      <c r="E45" s="16"/>
      <c r="F45" s="157"/>
      <c r="G45" s="159"/>
      <c r="H45" s="35"/>
      <c r="I45" s="107"/>
      <c r="J45" s="10"/>
      <c r="K45" s="10"/>
      <c r="L45" s="10"/>
    </row>
    <row r="46" spans="1:12" ht="12.75">
      <c r="A46" s="132" t="s">
        <v>263</v>
      </c>
      <c r="B46" s="133"/>
      <c r="C46" s="154" t="s">
        <v>327</v>
      </c>
      <c r="D46" s="160"/>
      <c r="E46" s="160"/>
      <c r="F46" s="160"/>
      <c r="G46" s="160"/>
      <c r="H46" s="160"/>
      <c r="I46" s="161"/>
      <c r="J46" s="10"/>
      <c r="K46" s="10"/>
      <c r="L46" s="10"/>
    </row>
    <row r="47" spans="1:12" ht="12.75">
      <c r="A47" s="94"/>
      <c r="B47" s="22"/>
      <c r="C47" s="21" t="s">
        <v>264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2" t="s">
        <v>265</v>
      </c>
      <c r="B48" s="133"/>
      <c r="C48" s="139" t="s">
        <v>328</v>
      </c>
      <c r="D48" s="135"/>
      <c r="E48" s="136"/>
      <c r="F48" s="16"/>
      <c r="G48" s="51" t="s">
        <v>266</v>
      </c>
      <c r="H48" s="139" t="s">
        <v>329</v>
      </c>
      <c r="I48" s="136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2" t="s">
        <v>252</v>
      </c>
      <c r="B50" s="133"/>
      <c r="C50" s="134" t="s">
        <v>330</v>
      </c>
      <c r="D50" s="135"/>
      <c r="E50" s="135"/>
      <c r="F50" s="135"/>
      <c r="G50" s="135"/>
      <c r="H50" s="135"/>
      <c r="I50" s="136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7" t="s">
        <v>267</v>
      </c>
      <c r="B52" s="138"/>
      <c r="C52" s="139" t="s">
        <v>338</v>
      </c>
      <c r="D52" s="135"/>
      <c r="E52" s="135"/>
      <c r="F52" s="135"/>
      <c r="G52" s="135"/>
      <c r="H52" s="135"/>
      <c r="I52" s="140"/>
      <c r="J52" s="10"/>
      <c r="K52" s="10"/>
      <c r="L52" s="10"/>
    </row>
    <row r="53" spans="1:12" ht="12.75">
      <c r="A53" s="108"/>
      <c r="B53" s="20"/>
      <c r="C53" s="148" t="s">
        <v>268</v>
      </c>
      <c r="D53" s="148"/>
      <c r="E53" s="148"/>
      <c r="F53" s="148"/>
      <c r="G53" s="148"/>
      <c r="H53" s="14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1" t="s">
        <v>269</v>
      </c>
      <c r="C55" s="142"/>
      <c r="D55" s="142"/>
      <c r="E55" s="142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3" t="s">
        <v>342</v>
      </c>
      <c r="C56" s="144"/>
      <c r="D56" s="144"/>
      <c r="E56" s="144"/>
      <c r="F56" s="144"/>
      <c r="G56" s="144"/>
      <c r="H56" s="144"/>
      <c r="I56" s="145"/>
      <c r="J56" s="10"/>
      <c r="K56" s="10"/>
      <c r="L56" s="10"/>
    </row>
    <row r="57" spans="1:12" ht="12.75">
      <c r="A57" s="108"/>
      <c r="B57" s="143" t="s">
        <v>301</v>
      </c>
      <c r="C57" s="144"/>
      <c r="D57" s="144"/>
      <c r="E57" s="144"/>
      <c r="F57" s="144"/>
      <c r="G57" s="144"/>
      <c r="H57" s="144"/>
      <c r="I57" s="110"/>
      <c r="J57" s="10"/>
      <c r="K57" s="10"/>
      <c r="L57" s="10"/>
    </row>
    <row r="58" spans="1:12" ht="12.75">
      <c r="A58" s="108"/>
      <c r="B58" s="143" t="s">
        <v>302</v>
      </c>
      <c r="C58" s="144"/>
      <c r="D58" s="144"/>
      <c r="E58" s="144"/>
      <c r="F58" s="144"/>
      <c r="G58" s="144"/>
      <c r="H58" s="144"/>
      <c r="I58" s="145"/>
      <c r="J58" s="10"/>
      <c r="K58" s="10"/>
      <c r="L58" s="10"/>
    </row>
    <row r="59" spans="1:12" ht="12.75">
      <c r="A59" s="108"/>
      <c r="B59" s="143" t="s">
        <v>303</v>
      </c>
      <c r="C59" s="144"/>
      <c r="D59" s="144"/>
      <c r="E59" s="144"/>
      <c r="F59" s="144"/>
      <c r="G59" s="144"/>
      <c r="H59" s="144"/>
      <c r="I59" s="145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270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271</v>
      </c>
      <c r="F62" s="33"/>
      <c r="G62" s="149" t="s">
        <v>272</v>
      </c>
      <c r="H62" s="150"/>
      <c r="I62" s="15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0"/>
      <c r="H63" s="131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riviera.hr"/>
    <hyperlink ref="C20" r:id="rId2" display="www.valamar-riviera.com"/>
    <hyperlink ref="C50" r:id="rId3" display="anka.sopta@riviera.hr"/>
  </hyperlinks>
  <printOptions/>
  <pageMargins left="0.75" right="0.75" top="1" bottom="1" header="0.5" footer="0.5"/>
  <pageSetup fitToHeight="1" fitToWidth="1"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view="pageBreakPreview" zoomScale="110" zoomScaleSheetLayoutView="110" zoomScalePageLayoutView="0" workbookViewId="0" topLeftCell="A40">
      <selection activeCell="A6" sqref="A6:K6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2" width="12.7109375" style="52" bestFit="1" customWidth="1"/>
    <col min="13" max="16384" width="9.140625" style="52" customWidth="1"/>
  </cols>
  <sheetData>
    <row r="1" spans="1:11" ht="12.75" customHeight="1">
      <c r="A1" s="202" t="s">
        <v>151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2.75" customHeight="1">
      <c r="A2" s="203" t="s">
        <v>334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>
      <c r="A3" s="204" t="s">
        <v>335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11" ht="22.5">
      <c r="A4" s="207" t="s">
        <v>57</v>
      </c>
      <c r="B4" s="208"/>
      <c r="C4" s="208"/>
      <c r="D4" s="208"/>
      <c r="E4" s="208"/>
      <c r="F4" s="208"/>
      <c r="G4" s="208"/>
      <c r="H4" s="209"/>
      <c r="I4" s="58" t="s">
        <v>273</v>
      </c>
      <c r="J4" s="59" t="s">
        <v>313</v>
      </c>
      <c r="K4" s="60" t="s">
        <v>314</v>
      </c>
    </row>
    <row r="5" spans="1:11" ht="12.75">
      <c r="A5" s="192">
        <v>1</v>
      </c>
      <c r="B5" s="192"/>
      <c r="C5" s="192"/>
      <c r="D5" s="192"/>
      <c r="E5" s="192"/>
      <c r="F5" s="192"/>
      <c r="G5" s="192"/>
      <c r="H5" s="192"/>
      <c r="I5" s="57">
        <v>2</v>
      </c>
      <c r="J5" s="56">
        <v>3</v>
      </c>
      <c r="K5" s="56">
        <v>4</v>
      </c>
    </row>
    <row r="6" spans="1:11" ht="12.75">
      <c r="A6" s="193"/>
      <c r="B6" s="194"/>
      <c r="C6" s="194"/>
      <c r="D6" s="194"/>
      <c r="E6" s="194"/>
      <c r="F6" s="194"/>
      <c r="G6" s="194"/>
      <c r="H6" s="194"/>
      <c r="I6" s="194"/>
      <c r="J6" s="194"/>
      <c r="K6" s="195"/>
    </row>
    <row r="7" spans="1:11" ht="12.75">
      <c r="A7" s="196" t="s">
        <v>58</v>
      </c>
      <c r="B7" s="197"/>
      <c r="C7" s="197"/>
      <c r="D7" s="197"/>
      <c r="E7" s="197"/>
      <c r="F7" s="197"/>
      <c r="G7" s="197"/>
      <c r="H7" s="198"/>
      <c r="I7" s="3">
        <v>1</v>
      </c>
      <c r="J7" s="6"/>
      <c r="K7" s="6"/>
    </row>
    <row r="8" spans="1:11" ht="12.75">
      <c r="A8" s="199" t="s">
        <v>11</v>
      </c>
      <c r="B8" s="200"/>
      <c r="C8" s="200"/>
      <c r="D8" s="200"/>
      <c r="E8" s="200"/>
      <c r="F8" s="200"/>
      <c r="G8" s="200"/>
      <c r="H8" s="201"/>
      <c r="I8" s="1">
        <v>2</v>
      </c>
      <c r="J8" s="53">
        <v>2934693969</v>
      </c>
      <c r="K8" s="53">
        <f>K9+K16+K26+K35+K39</f>
        <v>2963448693.54</v>
      </c>
    </row>
    <row r="9" spans="1:11" ht="12.75">
      <c r="A9" s="210" t="s">
        <v>201</v>
      </c>
      <c r="B9" s="211"/>
      <c r="C9" s="211"/>
      <c r="D9" s="211"/>
      <c r="E9" s="211"/>
      <c r="F9" s="211"/>
      <c r="G9" s="211"/>
      <c r="H9" s="212"/>
      <c r="I9" s="1">
        <v>3</v>
      </c>
      <c r="J9" s="53">
        <v>8156685</v>
      </c>
      <c r="K9" s="53">
        <f>K10+K11+K12+K13+K14+K15</f>
        <v>7399314.54</v>
      </c>
    </row>
    <row r="10" spans="1:11" ht="12.75">
      <c r="A10" s="210" t="s">
        <v>110</v>
      </c>
      <c r="B10" s="211"/>
      <c r="C10" s="211"/>
      <c r="D10" s="211"/>
      <c r="E10" s="211"/>
      <c r="F10" s="211"/>
      <c r="G10" s="211"/>
      <c r="H10" s="212"/>
      <c r="I10" s="1">
        <v>4</v>
      </c>
      <c r="J10" s="7"/>
      <c r="K10" s="7"/>
    </row>
    <row r="11" spans="1:11" ht="12.75">
      <c r="A11" s="210" t="s">
        <v>12</v>
      </c>
      <c r="B11" s="211"/>
      <c r="C11" s="211"/>
      <c r="D11" s="211"/>
      <c r="E11" s="211"/>
      <c r="F11" s="211"/>
      <c r="G11" s="211"/>
      <c r="H11" s="212"/>
      <c r="I11" s="1">
        <v>5</v>
      </c>
      <c r="J11" s="7">
        <v>8150275</v>
      </c>
      <c r="K11" s="7">
        <f>7392819.54+85</f>
        <v>7392904.54</v>
      </c>
    </row>
    <row r="12" spans="1:11" ht="12.75">
      <c r="A12" s="210" t="s">
        <v>111</v>
      </c>
      <c r="B12" s="211"/>
      <c r="C12" s="211"/>
      <c r="D12" s="211"/>
      <c r="E12" s="211"/>
      <c r="F12" s="211"/>
      <c r="G12" s="211"/>
      <c r="H12" s="212"/>
      <c r="I12" s="1">
        <v>6</v>
      </c>
      <c r="J12" s="7"/>
      <c r="K12" s="7"/>
    </row>
    <row r="13" spans="1:11" ht="12.75">
      <c r="A13" s="210" t="s">
        <v>204</v>
      </c>
      <c r="B13" s="211"/>
      <c r="C13" s="211"/>
      <c r="D13" s="211"/>
      <c r="E13" s="211"/>
      <c r="F13" s="211"/>
      <c r="G13" s="211"/>
      <c r="H13" s="212"/>
      <c r="I13" s="1">
        <v>7</v>
      </c>
      <c r="J13" s="7"/>
      <c r="K13" s="7"/>
    </row>
    <row r="14" spans="1:11" ht="12.75">
      <c r="A14" s="210" t="s">
        <v>205</v>
      </c>
      <c r="B14" s="211"/>
      <c r="C14" s="211"/>
      <c r="D14" s="211"/>
      <c r="E14" s="211"/>
      <c r="F14" s="211"/>
      <c r="G14" s="211"/>
      <c r="H14" s="212"/>
      <c r="I14" s="1">
        <v>8</v>
      </c>
      <c r="J14" s="7">
        <v>6410</v>
      </c>
      <c r="K14" s="7">
        <v>6410</v>
      </c>
    </row>
    <row r="15" spans="1:11" ht="12.75">
      <c r="A15" s="210" t="s">
        <v>206</v>
      </c>
      <c r="B15" s="211"/>
      <c r="C15" s="211"/>
      <c r="D15" s="211"/>
      <c r="E15" s="211"/>
      <c r="F15" s="211"/>
      <c r="G15" s="211"/>
      <c r="H15" s="212"/>
      <c r="I15" s="1">
        <v>9</v>
      </c>
      <c r="J15" s="7"/>
      <c r="K15" s="7"/>
    </row>
    <row r="16" spans="1:11" ht="12.75">
      <c r="A16" s="210" t="s">
        <v>202</v>
      </c>
      <c r="B16" s="211"/>
      <c r="C16" s="211"/>
      <c r="D16" s="211"/>
      <c r="E16" s="211"/>
      <c r="F16" s="211"/>
      <c r="G16" s="211"/>
      <c r="H16" s="212"/>
      <c r="I16" s="1">
        <v>10</v>
      </c>
      <c r="J16" s="53">
        <v>2281695410</v>
      </c>
      <c r="K16" s="53">
        <f>K17+K18+K19+K20+K21+K22+K23+K24+K25</f>
        <v>2315586208</v>
      </c>
    </row>
    <row r="17" spans="1:11" ht="12.75">
      <c r="A17" s="210" t="s">
        <v>207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518328470</v>
      </c>
      <c r="K17" s="7">
        <v>519582277</v>
      </c>
    </row>
    <row r="18" spans="1:11" ht="12.75">
      <c r="A18" s="210" t="s">
        <v>242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v>1379186088</v>
      </c>
      <c r="K18" s="7">
        <v>1343052052</v>
      </c>
    </row>
    <row r="19" spans="1:11" ht="12.75">
      <c r="A19" s="210" t="s">
        <v>208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v>164971179</v>
      </c>
      <c r="K19" s="7">
        <v>155963582</v>
      </c>
    </row>
    <row r="20" spans="1:11" ht="12.75">
      <c r="A20" s="210" t="s">
        <v>25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50212919</v>
      </c>
      <c r="K20" s="7">
        <v>48717973</v>
      </c>
    </row>
    <row r="21" spans="1:11" ht="12.75">
      <c r="A21" s="210" t="s">
        <v>26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/>
      <c r="K21" s="7"/>
    </row>
    <row r="22" spans="1:11" ht="12.75">
      <c r="A22" s="210" t="s">
        <v>70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>
        <v>20168936</v>
      </c>
      <c r="K22" s="7">
        <v>24001023</v>
      </c>
    </row>
    <row r="23" spans="1:11" ht="12.75">
      <c r="A23" s="210" t="s">
        <v>71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>
        <v>107593195</v>
      </c>
      <c r="K23" s="7">
        <v>183851297</v>
      </c>
    </row>
    <row r="24" spans="1:11" ht="12.75">
      <c r="A24" s="210" t="s">
        <v>72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>
        <v>21726121</v>
      </c>
      <c r="K24" s="7">
        <v>20909502</v>
      </c>
    </row>
    <row r="25" spans="1:11" ht="12.75">
      <c r="A25" s="210" t="s">
        <v>73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>
        <v>19508502</v>
      </c>
      <c r="K25" s="7">
        <v>19508502</v>
      </c>
    </row>
    <row r="26" spans="1:11" ht="12.75">
      <c r="A26" s="210" t="s">
        <v>186</v>
      </c>
      <c r="B26" s="211"/>
      <c r="C26" s="211"/>
      <c r="D26" s="211"/>
      <c r="E26" s="211"/>
      <c r="F26" s="211"/>
      <c r="G26" s="211"/>
      <c r="H26" s="212"/>
      <c r="I26" s="1">
        <v>20</v>
      </c>
      <c r="J26" s="53">
        <v>440999450</v>
      </c>
      <c r="K26" s="53">
        <f>K27+K28+K29+K30+K31+K32+K33+K34</f>
        <v>436659671</v>
      </c>
    </row>
    <row r="27" spans="1:11" ht="12.75">
      <c r="A27" s="210" t="s">
        <v>74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>
        <v>401967938</v>
      </c>
      <c r="K27" s="7">
        <v>396526788</v>
      </c>
    </row>
    <row r="28" spans="1:11" ht="12.75">
      <c r="A28" s="210" t="s">
        <v>75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/>
      <c r="K28" s="7"/>
    </row>
    <row r="29" spans="1:11" ht="12.75">
      <c r="A29" s="210" t="s">
        <v>76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>
        <v>140000</v>
      </c>
      <c r="K29" s="7">
        <v>140000</v>
      </c>
    </row>
    <row r="30" spans="1:11" ht="12.75">
      <c r="A30" s="210" t="s">
        <v>81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/>
      <c r="K30" s="7"/>
    </row>
    <row r="31" spans="1:11" ht="12.75">
      <c r="A31" s="210" t="s">
        <v>82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>
        <v>38891512</v>
      </c>
      <c r="K31" s="7">
        <v>39992883</v>
      </c>
    </row>
    <row r="32" spans="1:11" ht="12.75">
      <c r="A32" s="210" t="s">
        <v>83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/>
      <c r="K32" s="7"/>
    </row>
    <row r="33" spans="1:11" ht="12.75">
      <c r="A33" s="210" t="s">
        <v>77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/>
      <c r="K33" s="7"/>
    </row>
    <row r="34" spans="1:11" ht="12.75">
      <c r="A34" s="210" t="s">
        <v>317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/>
      <c r="K34" s="7"/>
    </row>
    <row r="35" spans="1:11" ht="12.75">
      <c r="A35" s="210" t="s">
        <v>180</v>
      </c>
      <c r="B35" s="211"/>
      <c r="C35" s="211"/>
      <c r="D35" s="211"/>
      <c r="E35" s="211"/>
      <c r="F35" s="211"/>
      <c r="G35" s="211"/>
      <c r="H35" s="212"/>
      <c r="I35" s="1">
        <v>29</v>
      </c>
      <c r="J35" s="53">
        <v>163186378</v>
      </c>
      <c r="K35" s="53">
        <f>K36+K37+K38</f>
        <v>163147454</v>
      </c>
    </row>
    <row r="36" spans="1:11" ht="12.75">
      <c r="A36" s="210" t="s">
        <v>78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>
        <v>162453654</v>
      </c>
      <c r="K36" s="7">
        <v>162453654</v>
      </c>
    </row>
    <row r="37" spans="1:11" ht="12.75">
      <c r="A37" s="210" t="s">
        <v>79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>
        <v>372432</v>
      </c>
      <c r="K37" s="7">
        <v>334309</v>
      </c>
    </row>
    <row r="38" spans="1:11" ht="12.75">
      <c r="A38" s="210" t="s">
        <v>80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>
        <v>360292</v>
      </c>
      <c r="K38" s="7">
        <v>359491</v>
      </c>
    </row>
    <row r="39" spans="1:11" ht="12.75">
      <c r="A39" s="210" t="s">
        <v>181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>
        <v>40656046</v>
      </c>
      <c r="K39" s="7">
        <v>40656046</v>
      </c>
    </row>
    <row r="40" spans="1:11" ht="12.75">
      <c r="A40" s="199" t="s">
        <v>235</v>
      </c>
      <c r="B40" s="200"/>
      <c r="C40" s="200"/>
      <c r="D40" s="200"/>
      <c r="E40" s="200"/>
      <c r="F40" s="200"/>
      <c r="G40" s="200"/>
      <c r="H40" s="201"/>
      <c r="I40" s="1">
        <v>34</v>
      </c>
      <c r="J40" s="53">
        <v>236076707</v>
      </c>
      <c r="K40" s="53">
        <f>K41+K49+K56+K64</f>
        <v>170681723</v>
      </c>
    </row>
    <row r="41" spans="1:11" ht="12.75">
      <c r="A41" s="210" t="s">
        <v>98</v>
      </c>
      <c r="B41" s="211"/>
      <c r="C41" s="211"/>
      <c r="D41" s="211"/>
      <c r="E41" s="211"/>
      <c r="F41" s="211"/>
      <c r="G41" s="211"/>
      <c r="H41" s="212"/>
      <c r="I41" s="1">
        <v>35</v>
      </c>
      <c r="J41" s="53">
        <v>7124242</v>
      </c>
      <c r="K41" s="53">
        <f>K42+K43+K44+K45+K46+K47+K48</f>
        <v>8443399</v>
      </c>
    </row>
    <row r="42" spans="1:11" ht="12.75">
      <c r="A42" s="210" t="s">
        <v>115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6329111</v>
      </c>
      <c r="K42" s="7">
        <v>7464775</v>
      </c>
    </row>
    <row r="43" spans="1:11" ht="12.75">
      <c r="A43" s="210" t="s">
        <v>116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/>
      <c r="K43" s="7"/>
    </row>
    <row r="44" spans="1:11" ht="12.75">
      <c r="A44" s="210" t="s">
        <v>84</v>
      </c>
      <c r="B44" s="211"/>
      <c r="C44" s="211"/>
      <c r="D44" s="211"/>
      <c r="E44" s="211"/>
      <c r="F44" s="211"/>
      <c r="G44" s="211"/>
      <c r="H44" s="212"/>
      <c r="I44" s="1">
        <v>38</v>
      </c>
      <c r="J44" s="7"/>
      <c r="K44" s="7"/>
    </row>
    <row r="45" spans="1:11" ht="12.75">
      <c r="A45" s="210" t="s">
        <v>85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>
        <v>50137</v>
      </c>
      <c r="K45" s="7">
        <v>233630</v>
      </c>
    </row>
    <row r="46" spans="1:11" ht="12.75">
      <c r="A46" s="210" t="s">
        <v>86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/>
      <c r="K46" s="7"/>
    </row>
    <row r="47" spans="1:11" ht="12.75">
      <c r="A47" s="210" t="s">
        <v>87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>
        <v>744994</v>
      </c>
      <c r="K47" s="7">
        <v>744994</v>
      </c>
    </row>
    <row r="48" spans="1:11" ht="12.75">
      <c r="A48" s="210" t="s">
        <v>88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/>
      <c r="K48" s="7"/>
    </row>
    <row r="49" spans="1:11" ht="12.75">
      <c r="A49" s="210" t="s">
        <v>99</v>
      </c>
      <c r="B49" s="211"/>
      <c r="C49" s="211"/>
      <c r="D49" s="211"/>
      <c r="E49" s="211"/>
      <c r="F49" s="211"/>
      <c r="G49" s="211"/>
      <c r="H49" s="212"/>
      <c r="I49" s="1">
        <v>43</v>
      </c>
      <c r="J49" s="53">
        <v>61014573</v>
      </c>
      <c r="K49" s="53">
        <f>K50+K51+K52+K53+K54+K55</f>
        <v>47996967</v>
      </c>
    </row>
    <row r="50" spans="1:11" ht="12.75">
      <c r="A50" s="210" t="s">
        <v>196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>
        <v>28734473</v>
      </c>
      <c r="K50" s="7">
        <v>24429282</v>
      </c>
    </row>
    <row r="51" spans="1:11" ht="12.75">
      <c r="A51" s="210" t="s">
        <v>197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18155016</v>
      </c>
      <c r="K51" s="7">
        <v>8293307</v>
      </c>
    </row>
    <row r="52" spans="1:11" ht="12.75">
      <c r="A52" s="210" t="s">
        <v>198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/>
      <c r="K52" s="7"/>
    </row>
    <row r="53" spans="1:11" ht="12.75">
      <c r="A53" s="210" t="s">
        <v>199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324333</v>
      </c>
      <c r="K53" s="7">
        <v>943635</v>
      </c>
    </row>
    <row r="54" spans="1:11" ht="12.75">
      <c r="A54" s="210" t="s">
        <v>8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10039908</v>
      </c>
      <c r="K54" s="7">
        <v>6146918</v>
      </c>
    </row>
    <row r="55" spans="1:11" ht="12.75">
      <c r="A55" s="210" t="s">
        <v>9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v>3760843</v>
      </c>
      <c r="K55" s="7">
        <v>8183825</v>
      </c>
    </row>
    <row r="56" spans="1:11" ht="12.75">
      <c r="A56" s="210" t="s">
        <v>100</v>
      </c>
      <c r="B56" s="211"/>
      <c r="C56" s="211"/>
      <c r="D56" s="211"/>
      <c r="E56" s="211"/>
      <c r="F56" s="211"/>
      <c r="G56" s="211"/>
      <c r="H56" s="212"/>
      <c r="I56" s="1">
        <v>50</v>
      </c>
      <c r="J56" s="53">
        <v>1749282</v>
      </c>
      <c r="K56" s="53">
        <f>K57+K58+K59+K60+K61+K62+K63</f>
        <v>2267008</v>
      </c>
    </row>
    <row r="57" spans="1:11" ht="12.75">
      <c r="A57" s="210" t="s">
        <v>74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/>
      <c r="K57" s="7"/>
    </row>
    <row r="58" spans="1:11" ht="12.75">
      <c r="A58" s="210" t="s">
        <v>75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>
        <v>517300</v>
      </c>
      <c r="K58" s="7">
        <v>17300</v>
      </c>
    </row>
    <row r="59" spans="1:11" ht="12.75">
      <c r="A59" s="210" t="s">
        <v>237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/>
      <c r="K59" s="7"/>
    </row>
    <row r="60" spans="1:11" ht="12.75">
      <c r="A60" s="210" t="s">
        <v>81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/>
      <c r="K60" s="7"/>
    </row>
    <row r="61" spans="1:11" ht="12.75">
      <c r="A61" s="210" t="s">
        <v>82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>
        <v>1091162</v>
      </c>
      <c r="K61" s="7">
        <v>1095930</v>
      </c>
    </row>
    <row r="62" spans="1:11" ht="12.75">
      <c r="A62" s="210" t="s">
        <v>83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>
        <v>140820</v>
      </c>
      <c r="K62" s="7">
        <v>52122</v>
      </c>
    </row>
    <row r="63" spans="1:11" ht="12.75">
      <c r="A63" s="210" t="s">
        <v>44</v>
      </c>
      <c r="B63" s="211"/>
      <c r="C63" s="211"/>
      <c r="D63" s="211"/>
      <c r="E63" s="211"/>
      <c r="F63" s="211"/>
      <c r="G63" s="211"/>
      <c r="H63" s="212"/>
      <c r="I63" s="1">
        <v>57</v>
      </c>
      <c r="J63" s="7"/>
      <c r="K63" s="7">
        <v>1101656</v>
      </c>
    </row>
    <row r="64" spans="1:11" ht="12.75">
      <c r="A64" s="210" t="s">
        <v>203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166188610</v>
      </c>
      <c r="K64" s="7">
        <v>111974349</v>
      </c>
    </row>
    <row r="65" spans="1:11" ht="12.75">
      <c r="A65" s="199" t="s">
        <v>54</v>
      </c>
      <c r="B65" s="200"/>
      <c r="C65" s="200"/>
      <c r="D65" s="200"/>
      <c r="E65" s="200"/>
      <c r="F65" s="200"/>
      <c r="G65" s="200"/>
      <c r="H65" s="201"/>
      <c r="I65" s="1">
        <v>59</v>
      </c>
      <c r="J65" s="7">
        <v>23979421</v>
      </c>
      <c r="K65" s="7">
        <v>31219815</v>
      </c>
    </row>
    <row r="66" spans="1:11" ht="12.75">
      <c r="A66" s="199" t="s">
        <v>236</v>
      </c>
      <c r="B66" s="200"/>
      <c r="C66" s="200"/>
      <c r="D66" s="200"/>
      <c r="E66" s="200"/>
      <c r="F66" s="200"/>
      <c r="G66" s="200"/>
      <c r="H66" s="201"/>
      <c r="I66" s="1">
        <v>60</v>
      </c>
      <c r="J66" s="53">
        <v>3194750097</v>
      </c>
      <c r="K66" s="53">
        <f>K8+K40+K65</f>
        <v>3165350231.54</v>
      </c>
    </row>
    <row r="67" spans="1:11" ht="12.75">
      <c r="A67" s="213" t="s">
        <v>89</v>
      </c>
      <c r="B67" s="214"/>
      <c r="C67" s="214"/>
      <c r="D67" s="214"/>
      <c r="E67" s="214"/>
      <c r="F67" s="214"/>
      <c r="G67" s="214"/>
      <c r="H67" s="215"/>
      <c r="I67" s="4">
        <v>61</v>
      </c>
      <c r="J67" s="8">
        <v>54802077</v>
      </c>
      <c r="K67" s="8">
        <v>54785726</v>
      </c>
    </row>
    <row r="68" spans="1:11" ht="12.75">
      <c r="A68" s="216" t="s">
        <v>56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2" ht="12.75">
      <c r="A69" s="196" t="s">
        <v>187</v>
      </c>
      <c r="B69" s="197"/>
      <c r="C69" s="197"/>
      <c r="D69" s="197"/>
      <c r="E69" s="197"/>
      <c r="F69" s="197"/>
      <c r="G69" s="197"/>
      <c r="H69" s="198"/>
      <c r="I69" s="3">
        <v>62</v>
      </c>
      <c r="J69" s="54">
        <v>2079320752</v>
      </c>
      <c r="K69" s="54">
        <f>K70+K71+K72+K78+K79+K82+K85</f>
        <v>1943771808.54</v>
      </c>
      <c r="L69" s="129"/>
    </row>
    <row r="70" spans="1:11" ht="12.75">
      <c r="A70" s="210" t="s">
        <v>139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1672021209</v>
      </c>
      <c r="K70" s="7">
        <f>1672021210-1</f>
        <v>1672021209</v>
      </c>
    </row>
    <row r="71" spans="1:11" ht="12.75">
      <c r="A71" s="210" t="s">
        <v>140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>
        <v>-8395862</v>
      </c>
      <c r="K71" s="7"/>
    </row>
    <row r="72" spans="1:11" ht="12.75">
      <c r="A72" s="210" t="s">
        <v>141</v>
      </c>
      <c r="B72" s="211"/>
      <c r="C72" s="211"/>
      <c r="D72" s="211"/>
      <c r="E72" s="211"/>
      <c r="F72" s="211"/>
      <c r="G72" s="211"/>
      <c r="H72" s="212"/>
      <c r="I72" s="1">
        <v>65</v>
      </c>
      <c r="J72" s="53">
        <v>98724307</v>
      </c>
      <c r="K72" s="53">
        <f>K73+K74-K75+K76+K77</f>
        <v>94087785</v>
      </c>
    </row>
    <row r="73" spans="1:11" ht="12.75">
      <c r="A73" s="210" t="s">
        <v>142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>
        <v>60724657</v>
      </c>
      <c r="K73" s="7">
        <v>60724657</v>
      </c>
    </row>
    <row r="74" spans="1:11" ht="12.75">
      <c r="A74" s="210" t="s">
        <v>143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>
        <v>24344408</v>
      </c>
      <c r="K74" s="7">
        <v>24344407</v>
      </c>
    </row>
    <row r="75" spans="1:11" ht="12.75">
      <c r="A75" s="210" t="s">
        <v>131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>
        <v>8836448</v>
      </c>
      <c r="K75" s="7">
        <v>13472969</v>
      </c>
    </row>
    <row r="76" spans="1:11" ht="12.75">
      <c r="A76" s="210" t="s">
        <v>132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/>
      <c r="K76" s="7"/>
    </row>
    <row r="77" spans="1:11" ht="12.75">
      <c r="A77" s="210" t="s">
        <v>133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>
        <v>22491690</v>
      </c>
      <c r="K77" s="7">
        <v>22491690</v>
      </c>
    </row>
    <row r="78" spans="1:11" ht="12.75">
      <c r="A78" s="210" t="s">
        <v>134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>
        <v>29750702</v>
      </c>
      <c r="K78" s="7">
        <v>30631799.54</v>
      </c>
    </row>
    <row r="79" spans="1:11" ht="12.75">
      <c r="A79" s="210" t="s">
        <v>233</v>
      </c>
      <c r="B79" s="211"/>
      <c r="C79" s="211"/>
      <c r="D79" s="211"/>
      <c r="E79" s="211"/>
      <c r="F79" s="211"/>
      <c r="G79" s="211"/>
      <c r="H79" s="212"/>
      <c r="I79" s="1">
        <v>72</v>
      </c>
      <c r="J79" s="53">
        <v>263592748</v>
      </c>
      <c r="K79" s="53">
        <f>+K80</f>
        <v>271292272</v>
      </c>
    </row>
    <row r="80" spans="1:12" ht="12.75">
      <c r="A80" s="219" t="s">
        <v>166</v>
      </c>
      <c r="B80" s="220"/>
      <c r="C80" s="220"/>
      <c r="D80" s="220"/>
      <c r="E80" s="220"/>
      <c r="F80" s="220"/>
      <c r="G80" s="220"/>
      <c r="H80" s="221"/>
      <c r="I80" s="1">
        <v>73</v>
      </c>
      <c r="J80" s="7">
        <v>263592748</v>
      </c>
      <c r="K80" s="7">
        <f>278824534-7532263+1</f>
        <v>271292272</v>
      </c>
      <c r="L80" s="129"/>
    </row>
    <row r="81" spans="1:12" ht="12.75">
      <c r="A81" s="219" t="s">
        <v>167</v>
      </c>
      <c r="B81" s="220"/>
      <c r="C81" s="220"/>
      <c r="D81" s="220"/>
      <c r="E81" s="220"/>
      <c r="F81" s="220"/>
      <c r="G81" s="220"/>
      <c r="H81" s="221"/>
      <c r="I81" s="1">
        <v>74</v>
      </c>
      <c r="J81" s="7"/>
      <c r="K81" s="7"/>
      <c r="L81" s="129"/>
    </row>
    <row r="82" spans="1:11" ht="12.75">
      <c r="A82" s="210" t="s">
        <v>234</v>
      </c>
      <c r="B82" s="211"/>
      <c r="C82" s="211"/>
      <c r="D82" s="211"/>
      <c r="E82" s="211"/>
      <c r="F82" s="211"/>
      <c r="G82" s="211"/>
      <c r="H82" s="212"/>
      <c r="I82" s="1">
        <v>75</v>
      </c>
      <c r="J82" s="53">
        <v>23627648</v>
      </c>
      <c r="K82" s="53">
        <f>+K83</f>
        <v>-124261257</v>
      </c>
    </row>
    <row r="83" spans="1:11" ht="12.75">
      <c r="A83" s="219" t="s">
        <v>168</v>
      </c>
      <c r="B83" s="220"/>
      <c r="C83" s="220"/>
      <c r="D83" s="220"/>
      <c r="E83" s="220"/>
      <c r="F83" s="220"/>
      <c r="G83" s="220"/>
      <c r="H83" s="221"/>
      <c r="I83" s="1">
        <v>76</v>
      </c>
      <c r="J83" s="7">
        <v>23627648</v>
      </c>
      <c r="K83" s="7">
        <v>-124261257</v>
      </c>
    </row>
    <row r="84" spans="1:11" ht="12.75">
      <c r="A84" s="219" t="s">
        <v>169</v>
      </c>
      <c r="B84" s="220"/>
      <c r="C84" s="220"/>
      <c r="D84" s="220"/>
      <c r="E84" s="220"/>
      <c r="F84" s="220"/>
      <c r="G84" s="220"/>
      <c r="H84" s="221"/>
      <c r="I84" s="1">
        <v>77</v>
      </c>
      <c r="J84" s="7"/>
      <c r="K84" s="7"/>
    </row>
    <row r="85" spans="1:11" ht="12.75">
      <c r="A85" s="210" t="s">
        <v>170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/>
      <c r="K85" s="7"/>
    </row>
    <row r="86" spans="1:11" ht="12.75">
      <c r="A86" s="199" t="s">
        <v>17</v>
      </c>
      <c r="B86" s="200"/>
      <c r="C86" s="200"/>
      <c r="D86" s="200"/>
      <c r="E86" s="200"/>
      <c r="F86" s="200"/>
      <c r="G86" s="200"/>
      <c r="H86" s="201"/>
      <c r="I86" s="1">
        <v>79</v>
      </c>
      <c r="J86" s="53">
        <v>0</v>
      </c>
      <c r="K86" s="53">
        <v>0</v>
      </c>
    </row>
    <row r="87" spans="1:11" ht="12.75">
      <c r="A87" s="210" t="s">
        <v>127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/>
      <c r="K87" s="7"/>
    </row>
    <row r="88" spans="1:11" ht="12.75">
      <c r="A88" s="210" t="s">
        <v>128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/>
      <c r="K88" s="7"/>
    </row>
    <row r="89" spans="1:11" ht="12.75">
      <c r="A89" s="210" t="s">
        <v>129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/>
      <c r="K89" s="7"/>
    </row>
    <row r="90" spans="1:11" ht="12.75">
      <c r="A90" s="199" t="s">
        <v>18</v>
      </c>
      <c r="B90" s="200"/>
      <c r="C90" s="200"/>
      <c r="D90" s="200"/>
      <c r="E90" s="200"/>
      <c r="F90" s="200"/>
      <c r="G90" s="200"/>
      <c r="H90" s="201"/>
      <c r="I90" s="1">
        <v>83</v>
      </c>
      <c r="J90" s="53">
        <v>819921751</v>
      </c>
      <c r="K90" s="53">
        <f>K91+K92+K93+K94+K95+K96+K97+K98+K99</f>
        <v>895741612.3</v>
      </c>
    </row>
    <row r="91" spans="1:11" ht="12.75">
      <c r="A91" s="210" t="s">
        <v>130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/>
      <c r="K91" s="7"/>
    </row>
    <row r="92" spans="1:11" ht="12.75">
      <c r="A92" s="210" t="s">
        <v>238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/>
      <c r="K92" s="7"/>
    </row>
    <row r="93" spans="1:11" ht="12.75">
      <c r="A93" s="210" t="s">
        <v>0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>
        <v>813686208</v>
      </c>
      <c r="K93" s="7">
        <v>888460768</v>
      </c>
    </row>
    <row r="94" spans="1:11" ht="12.75">
      <c r="A94" s="210" t="s">
        <v>239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/>
      <c r="K94" s="7"/>
    </row>
    <row r="95" spans="1:11" ht="12.75">
      <c r="A95" s="210" t="s">
        <v>240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/>
      <c r="K95" s="7"/>
    </row>
    <row r="96" spans="1:11" ht="12.75">
      <c r="A96" s="210" t="s">
        <v>241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/>
      <c r="K96" s="7"/>
    </row>
    <row r="97" spans="1:11" ht="12.75">
      <c r="A97" s="210" t="s">
        <v>92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/>
      <c r="K97" s="7"/>
    </row>
    <row r="98" spans="1:11" ht="12.75">
      <c r="A98" s="210" t="s">
        <v>90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>
        <v>3937690</v>
      </c>
      <c r="K98" s="7">
        <v>4762717</v>
      </c>
    </row>
    <row r="99" spans="1:11" ht="12.75">
      <c r="A99" s="210" t="s">
        <v>91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>
        <v>2297853</v>
      </c>
      <c r="K99" s="7">
        <v>2518127.3</v>
      </c>
    </row>
    <row r="100" spans="1:11" ht="12.75">
      <c r="A100" s="199" t="s">
        <v>19</v>
      </c>
      <c r="B100" s="200"/>
      <c r="C100" s="200"/>
      <c r="D100" s="200"/>
      <c r="E100" s="200"/>
      <c r="F100" s="200"/>
      <c r="G100" s="200"/>
      <c r="H100" s="201"/>
      <c r="I100" s="1">
        <v>93</v>
      </c>
      <c r="J100" s="53">
        <v>217599945</v>
      </c>
      <c r="K100" s="53">
        <f>K101+K102+K103+K104+K105+K106+K107+K108+K109+K110+K111+K112</f>
        <v>259989123</v>
      </c>
    </row>
    <row r="101" spans="1:11" ht="12.75">
      <c r="A101" s="210" t="s">
        <v>130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>
        <v>1040930</v>
      </c>
      <c r="K101" s="7">
        <v>96303</v>
      </c>
    </row>
    <row r="102" spans="1:11" ht="12.75">
      <c r="A102" s="210" t="s">
        <v>238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/>
      <c r="K102" s="7"/>
    </row>
    <row r="103" spans="1:11" ht="12.75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>
        <v>102569327</v>
      </c>
      <c r="K103" s="7">
        <v>90803915</v>
      </c>
    </row>
    <row r="104" spans="1:11" ht="12.75">
      <c r="A104" s="210" t="s">
        <v>239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>
        <v>12574155</v>
      </c>
      <c r="K104" s="7">
        <v>66706588</v>
      </c>
    </row>
    <row r="105" spans="1:11" ht="12.75">
      <c r="A105" s="210" t="s">
        <v>240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80051034</v>
      </c>
      <c r="K105" s="7">
        <v>83129679</v>
      </c>
    </row>
    <row r="106" spans="1:11" ht="12.75">
      <c r="A106" s="210" t="s">
        <v>241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/>
      <c r="K106" s="7"/>
    </row>
    <row r="107" spans="1:11" ht="12.75">
      <c r="A107" s="210" t="s">
        <v>92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/>
      <c r="K107" s="7"/>
    </row>
    <row r="108" spans="1:11" ht="12.75">
      <c r="A108" s="210" t="s">
        <v>93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14673785</v>
      </c>
      <c r="K108" s="7">
        <v>12821595</v>
      </c>
    </row>
    <row r="109" spans="1:11" ht="12.75">
      <c r="A109" s="210" t="s">
        <v>94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5790568</v>
      </c>
      <c r="K109" s="7">
        <v>5465081</v>
      </c>
    </row>
    <row r="110" spans="1:11" ht="12.75">
      <c r="A110" s="210" t="s">
        <v>97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/>
      <c r="K110" s="7"/>
    </row>
    <row r="111" spans="1:11" ht="12.75">
      <c r="A111" s="210" t="s">
        <v>95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/>
      <c r="K111" s="7"/>
    </row>
    <row r="112" spans="1:11" ht="12.75">
      <c r="A112" s="210" t="s">
        <v>96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v>900146</v>
      </c>
      <c r="K112" s="7">
        <v>965962</v>
      </c>
    </row>
    <row r="113" spans="1:11" ht="12.75">
      <c r="A113" s="199" t="s">
        <v>1</v>
      </c>
      <c r="B113" s="200"/>
      <c r="C113" s="200"/>
      <c r="D113" s="200"/>
      <c r="E113" s="200"/>
      <c r="F113" s="200"/>
      <c r="G113" s="200"/>
      <c r="H113" s="201"/>
      <c r="I113" s="1">
        <v>106</v>
      </c>
      <c r="J113" s="7">
        <v>77907649</v>
      </c>
      <c r="K113" s="7">
        <v>65847688</v>
      </c>
    </row>
    <row r="114" spans="1:11" ht="12.75">
      <c r="A114" s="199" t="s">
        <v>23</v>
      </c>
      <c r="B114" s="200"/>
      <c r="C114" s="200"/>
      <c r="D114" s="200"/>
      <c r="E114" s="200"/>
      <c r="F114" s="200"/>
      <c r="G114" s="200"/>
      <c r="H114" s="201"/>
      <c r="I114" s="1">
        <v>107</v>
      </c>
      <c r="J114" s="53">
        <v>3194750097</v>
      </c>
      <c r="K114" s="53">
        <f>K69+K86+K90+K100+K113</f>
        <v>3165350231.84</v>
      </c>
    </row>
    <row r="115" spans="1:11" ht="12.75">
      <c r="A115" s="224" t="s">
        <v>55</v>
      </c>
      <c r="B115" s="225"/>
      <c r="C115" s="225"/>
      <c r="D115" s="225"/>
      <c r="E115" s="225"/>
      <c r="F115" s="225"/>
      <c r="G115" s="225"/>
      <c r="H115" s="226"/>
      <c r="I115" s="2">
        <v>108</v>
      </c>
      <c r="J115" s="8">
        <v>54802077</v>
      </c>
      <c r="K115" s="8">
        <v>54785726</v>
      </c>
    </row>
    <row r="116" spans="1:11" ht="12.75">
      <c r="A116" s="216" t="s">
        <v>304</v>
      </c>
      <c r="B116" s="227"/>
      <c r="C116" s="227"/>
      <c r="D116" s="227"/>
      <c r="E116" s="227"/>
      <c r="F116" s="227"/>
      <c r="G116" s="227"/>
      <c r="H116" s="227"/>
      <c r="I116" s="228"/>
      <c r="J116" s="228"/>
      <c r="K116" s="229"/>
    </row>
    <row r="117" spans="1:11" ht="12.75">
      <c r="A117" s="196" t="s">
        <v>182</v>
      </c>
      <c r="B117" s="197"/>
      <c r="C117" s="197"/>
      <c r="D117" s="197"/>
      <c r="E117" s="197"/>
      <c r="F117" s="197"/>
      <c r="G117" s="197"/>
      <c r="H117" s="197"/>
      <c r="I117" s="230"/>
      <c r="J117" s="230"/>
      <c r="K117" s="231"/>
    </row>
    <row r="118" spans="1:11" ht="12.75">
      <c r="A118" s="210" t="s">
        <v>6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/>
      <c r="K118" s="7"/>
    </row>
    <row r="119" spans="1:11" ht="12.75">
      <c r="A119" s="232" t="s">
        <v>7</v>
      </c>
      <c r="B119" s="233"/>
      <c r="C119" s="233"/>
      <c r="D119" s="233"/>
      <c r="E119" s="233"/>
      <c r="F119" s="233"/>
      <c r="G119" s="233"/>
      <c r="H119" s="234"/>
      <c r="I119" s="4">
        <v>110</v>
      </c>
      <c r="J119" s="8"/>
      <c r="K119" s="8"/>
    </row>
    <row r="120" spans="1:11" ht="12.75">
      <c r="A120" s="235" t="s">
        <v>305</v>
      </c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1:11" ht="12.75">
      <c r="A121" s="222"/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28" sqref="A28:H28"/>
    </sheetView>
  </sheetViews>
  <sheetFormatPr defaultColWidth="9.140625" defaultRowHeight="12.75"/>
  <cols>
    <col min="1" max="9" width="9.140625" style="52" customWidth="1"/>
    <col min="10" max="10" width="10.7109375" style="52" customWidth="1"/>
    <col min="11" max="11" width="11.140625" style="52" customWidth="1"/>
    <col min="12" max="12" width="10.421875" style="52" bestFit="1" customWidth="1"/>
    <col min="13" max="13" width="10.28125" style="52" customWidth="1"/>
    <col min="14" max="16384" width="9.140625" style="52" customWidth="1"/>
  </cols>
  <sheetData>
    <row r="1" spans="1:13" ht="12.75" customHeight="1">
      <c r="A1" s="202" t="s">
        <v>152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2.75" customHeight="1">
      <c r="A2" s="249" t="s">
        <v>337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2.75" customHeight="1">
      <c r="A3" s="237" t="s">
        <v>335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>
      <c r="A4" s="238" t="s">
        <v>57</v>
      </c>
      <c r="B4" s="238"/>
      <c r="C4" s="238"/>
      <c r="D4" s="238"/>
      <c r="E4" s="238"/>
      <c r="F4" s="238"/>
      <c r="G4" s="238"/>
      <c r="H4" s="238"/>
      <c r="I4" s="58" t="s">
        <v>274</v>
      </c>
      <c r="J4" s="239" t="s">
        <v>313</v>
      </c>
      <c r="K4" s="239"/>
      <c r="L4" s="239" t="s">
        <v>314</v>
      </c>
      <c r="M4" s="239"/>
    </row>
    <row r="5" spans="1:13" ht="22.5">
      <c r="A5" s="238"/>
      <c r="B5" s="238"/>
      <c r="C5" s="238"/>
      <c r="D5" s="238"/>
      <c r="E5" s="238"/>
      <c r="F5" s="238"/>
      <c r="G5" s="238"/>
      <c r="H5" s="238"/>
      <c r="I5" s="58"/>
      <c r="J5" s="60" t="s">
        <v>308</v>
      </c>
      <c r="K5" s="60" t="s">
        <v>309</v>
      </c>
      <c r="L5" s="60" t="s">
        <v>308</v>
      </c>
      <c r="M5" s="60" t="s">
        <v>309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6" t="s">
        <v>24</v>
      </c>
      <c r="B7" s="197"/>
      <c r="C7" s="197"/>
      <c r="D7" s="197"/>
      <c r="E7" s="197"/>
      <c r="F7" s="197"/>
      <c r="G7" s="197"/>
      <c r="H7" s="198"/>
      <c r="I7" s="3">
        <v>111</v>
      </c>
      <c r="J7" s="54">
        <f>SUM(J8:J9)</f>
        <v>18630932.19</v>
      </c>
      <c r="K7" s="54">
        <f>SUM(K8:K9)</f>
        <v>18630932.19</v>
      </c>
      <c r="L7" s="54">
        <f>SUM(L8:L9)</f>
        <v>24193181.71</v>
      </c>
      <c r="M7" s="54">
        <f>SUM(M8:M9)</f>
        <v>24193181.71</v>
      </c>
    </row>
    <row r="8" spans="1:13" ht="12.75">
      <c r="A8" s="199" t="s">
        <v>150</v>
      </c>
      <c r="B8" s="200"/>
      <c r="C8" s="200"/>
      <c r="D8" s="200"/>
      <c r="E8" s="200"/>
      <c r="F8" s="200"/>
      <c r="G8" s="200"/>
      <c r="H8" s="201"/>
      <c r="I8" s="1">
        <v>112</v>
      </c>
      <c r="J8" s="7">
        <v>15886019.96</v>
      </c>
      <c r="K8" s="7">
        <f>+J8-0</f>
        <v>15886019.96</v>
      </c>
      <c r="L8" s="7">
        <v>17366046.22</v>
      </c>
      <c r="M8" s="7">
        <f>+L8</f>
        <v>17366046.22</v>
      </c>
    </row>
    <row r="9" spans="1:13" ht="12.75">
      <c r="A9" s="199" t="s">
        <v>101</v>
      </c>
      <c r="B9" s="200"/>
      <c r="C9" s="200"/>
      <c r="D9" s="200"/>
      <c r="E9" s="200"/>
      <c r="F9" s="200"/>
      <c r="G9" s="200"/>
      <c r="H9" s="201"/>
      <c r="I9" s="1">
        <v>113</v>
      </c>
      <c r="J9" s="7">
        <f>67220.73+2677691.5</f>
        <v>2744912.23</v>
      </c>
      <c r="K9" s="7">
        <f>+J9-0</f>
        <v>2744912.23</v>
      </c>
      <c r="L9" s="7">
        <f>541373.8+6285761.69</f>
        <v>6827135.49</v>
      </c>
      <c r="M9" s="7">
        <f>+L9</f>
        <v>6827135.49</v>
      </c>
    </row>
    <row r="10" spans="1:13" ht="12.75">
      <c r="A10" s="199" t="s">
        <v>10</v>
      </c>
      <c r="B10" s="200"/>
      <c r="C10" s="200"/>
      <c r="D10" s="200"/>
      <c r="E10" s="200"/>
      <c r="F10" s="200"/>
      <c r="G10" s="200"/>
      <c r="H10" s="201"/>
      <c r="I10" s="1">
        <v>114</v>
      </c>
      <c r="J10" s="53">
        <f>J11+J12+J16+J20+J21+J22+J25+J26</f>
        <v>151280399.84</v>
      </c>
      <c r="K10" s="53">
        <f>K11+K12+K16+K20+K21+K22+K25+K26</f>
        <v>151280399.84</v>
      </c>
      <c r="L10" s="53">
        <f>L11+L12+L16+L20+L21+L22+L25+L26</f>
        <v>144689944.12</v>
      </c>
      <c r="M10" s="53">
        <f>M11+M12+M16+M20+M21+M22+M25+M26</f>
        <v>144689944.12</v>
      </c>
    </row>
    <row r="11" spans="1:13" ht="12.75">
      <c r="A11" s="199" t="s">
        <v>102</v>
      </c>
      <c r="B11" s="200"/>
      <c r="C11" s="200"/>
      <c r="D11" s="200"/>
      <c r="E11" s="200"/>
      <c r="F11" s="200"/>
      <c r="G11" s="200"/>
      <c r="H11" s="201"/>
      <c r="I11" s="1">
        <v>115</v>
      </c>
      <c r="J11" s="7"/>
      <c r="K11" s="7"/>
      <c r="L11" s="7"/>
      <c r="M11" s="7"/>
    </row>
    <row r="12" spans="1:13" ht="12.75">
      <c r="A12" s="199" t="s">
        <v>20</v>
      </c>
      <c r="B12" s="200"/>
      <c r="C12" s="200"/>
      <c r="D12" s="200"/>
      <c r="E12" s="200"/>
      <c r="F12" s="200"/>
      <c r="G12" s="200"/>
      <c r="H12" s="201"/>
      <c r="I12" s="1">
        <v>116</v>
      </c>
      <c r="J12" s="53">
        <f>SUM(J13:J15)</f>
        <v>31447713.43</v>
      </c>
      <c r="K12" s="53">
        <f>SUM(K13:K15)</f>
        <v>31447713.43</v>
      </c>
      <c r="L12" s="53">
        <f>SUM(L13:L15)</f>
        <v>37495372.51</v>
      </c>
      <c r="M12" s="53">
        <f>SUM(M13:M15)</f>
        <v>37495372.51</v>
      </c>
    </row>
    <row r="13" spans="1:13" ht="12.75">
      <c r="A13" s="210" t="s">
        <v>144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9463390.75</v>
      </c>
      <c r="K13" s="7">
        <f>+J13-0</f>
        <v>9463390.75</v>
      </c>
      <c r="L13" s="7">
        <v>12492793.07</v>
      </c>
      <c r="M13" s="7">
        <f>+L13</f>
        <v>12492793.07</v>
      </c>
    </row>
    <row r="14" spans="1:13" ht="12.75">
      <c r="A14" s="210" t="s">
        <v>145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>
        <v>13963.6</v>
      </c>
      <c r="K14" s="7">
        <f>+J14</f>
        <v>13963.6</v>
      </c>
      <c r="L14" s="7">
        <v>5976.49</v>
      </c>
      <c r="M14" s="7">
        <f>+L14</f>
        <v>5976.49</v>
      </c>
    </row>
    <row r="15" spans="1:13" ht="12.75">
      <c r="A15" s="210" t="s">
        <v>59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v>21970359.08</v>
      </c>
      <c r="K15" s="7">
        <f>+J15</f>
        <v>21970359.08</v>
      </c>
      <c r="L15" s="7">
        <v>24996602.95</v>
      </c>
      <c r="M15" s="7">
        <f>+L15</f>
        <v>24996602.95</v>
      </c>
    </row>
    <row r="16" spans="1:13" ht="12.75">
      <c r="A16" s="199" t="s">
        <v>21</v>
      </c>
      <c r="B16" s="200"/>
      <c r="C16" s="200"/>
      <c r="D16" s="200"/>
      <c r="E16" s="200"/>
      <c r="F16" s="200"/>
      <c r="G16" s="200"/>
      <c r="H16" s="201"/>
      <c r="I16" s="1">
        <v>120</v>
      </c>
      <c r="J16" s="53">
        <f>SUM(J17:J19)</f>
        <v>29496208.560000002</v>
      </c>
      <c r="K16" s="53">
        <f>SUM(K17:K19)</f>
        <v>29496208.560000002</v>
      </c>
      <c r="L16" s="53">
        <f>SUM(L17:L19)</f>
        <v>33733624.75</v>
      </c>
      <c r="M16" s="53">
        <f>SUM(M17:M19)</f>
        <v>33733624.75</v>
      </c>
    </row>
    <row r="17" spans="1:13" ht="12.75">
      <c r="A17" s="210" t="s">
        <v>60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18013437.95</v>
      </c>
      <c r="K17" s="7">
        <f>+J17</f>
        <v>18013437.95</v>
      </c>
      <c r="L17" s="7">
        <v>19720615.25</v>
      </c>
      <c r="M17" s="7">
        <f>+L17</f>
        <v>19720615.25</v>
      </c>
    </row>
    <row r="18" spans="1:13" ht="12.75">
      <c r="A18" s="210" t="s">
        <v>61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7603209.08</v>
      </c>
      <c r="K18" s="7">
        <f>+J18</f>
        <v>7603209.08</v>
      </c>
      <c r="L18" s="7">
        <v>9064699.97</v>
      </c>
      <c r="M18" s="7">
        <f>+L18</f>
        <v>9064699.97</v>
      </c>
    </row>
    <row r="19" spans="1:13" ht="12.75">
      <c r="A19" s="210" t="s">
        <v>62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3879561.53</v>
      </c>
      <c r="K19" s="7">
        <f>+J19</f>
        <v>3879561.53</v>
      </c>
      <c r="L19" s="7">
        <v>4948309.53</v>
      </c>
      <c r="M19" s="7">
        <f>+L19</f>
        <v>4948309.53</v>
      </c>
    </row>
    <row r="20" spans="1:13" ht="12.75">
      <c r="A20" s="199" t="s">
        <v>103</v>
      </c>
      <c r="B20" s="200"/>
      <c r="C20" s="200"/>
      <c r="D20" s="200"/>
      <c r="E20" s="200"/>
      <c r="F20" s="200"/>
      <c r="G20" s="200"/>
      <c r="H20" s="201"/>
      <c r="I20" s="1">
        <v>124</v>
      </c>
      <c r="J20" s="7">
        <v>54116980.68</v>
      </c>
      <c r="K20" s="7">
        <f>+J20</f>
        <v>54116980.68</v>
      </c>
      <c r="L20" s="7">
        <v>53484483.7</v>
      </c>
      <c r="M20" s="7">
        <f>+L20</f>
        <v>53484483.7</v>
      </c>
    </row>
    <row r="21" spans="1:13" ht="12.75">
      <c r="A21" s="199" t="s">
        <v>104</v>
      </c>
      <c r="B21" s="200"/>
      <c r="C21" s="200"/>
      <c r="D21" s="200"/>
      <c r="E21" s="200"/>
      <c r="F21" s="200"/>
      <c r="G21" s="200"/>
      <c r="H21" s="201"/>
      <c r="I21" s="1">
        <v>125</v>
      </c>
      <c r="J21" s="7">
        <v>34782957.58</v>
      </c>
      <c r="K21" s="7">
        <f>+J21</f>
        <v>34782957.58</v>
      </c>
      <c r="L21" s="7">
        <v>18075750.33</v>
      </c>
      <c r="M21" s="7">
        <f>+L21</f>
        <v>18075750.33</v>
      </c>
    </row>
    <row r="22" spans="1:13" ht="12.75">
      <c r="A22" s="199" t="s">
        <v>22</v>
      </c>
      <c r="B22" s="200"/>
      <c r="C22" s="200"/>
      <c r="D22" s="200"/>
      <c r="E22" s="200"/>
      <c r="F22" s="200"/>
      <c r="G22" s="200"/>
      <c r="H22" s="201"/>
      <c r="I22" s="1">
        <v>126</v>
      </c>
      <c r="J22" s="53">
        <f>SUM(J23:J24)</f>
        <v>34260.83</v>
      </c>
      <c r="K22" s="53">
        <f>SUM(K23:K24)</f>
        <v>34260.83</v>
      </c>
      <c r="L22" s="53">
        <v>126847.8</v>
      </c>
      <c r="M22" s="53">
        <f>SUM(M23:M24)</f>
        <v>126847.8</v>
      </c>
    </row>
    <row r="23" spans="1:13" ht="12.75">
      <c r="A23" s="210" t="s">
        <v>135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/>
      <c r="K23" s="7"/>
      <c r="L23" s="7"/>
      <c r="M23" s="7">
        <f>+L23</f>
        <v>0</v>
      </c>
    </row>
    <row r="24" spans="1:13" ht="12.75">
      <c r="A24" s="210" t="s">
        <v>136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>
        <v>34260.83</v>
      </c>
      <c r="K24" s="7">
        <f>+J24</f>
        <v>34260.83</v>
      </c>
      <c r="L24" s="7">
        <v>126847.8</v>
      </c>
      <c r="M24" s="7">
        <f>+L24</f>
        <v>126847.8</v>
      </c>
    </row>
    <row r="25" spans="1:13" ht="12.75">
      <c r="A25" s="199" t="s">
        <v>105</v>
      </c>
      <c r="B25" s="200"/>
      <c r="C25" s="200"/>
      <c r="D25" s="200"/>
      <c r="E25" s="200"/>
      <c r="F25" s="200"/>
      <c r="G25" s="200"/>
      <c r="H25" s="201"/>
      <c r="I25" s="1">
        <v>129</v>
      </c>
      <c r="J25" s="7"/>
      <c r="K25" s="7"/>
      <c r="L25" s="7"/>
      <c r="M25" s="7"/>
    </row>
    <row r="26" spans="1:13" ht="12.75">
      <c r="A26" s="199" t="s">
        <v>48</v>
      </c>
      <c r="B26" s="200"/>
      <c r="C26" s="200"/>
      <c r="D26" s="200"/>
      <c r="E26" s="200"/>
      <c r="F26" s="200"/>
      <c r="G26" s="200"/>
      <c r="H26" s="201"/>
      <c r="I26" s="1">
        <v>130</v>
      </c>
      <c r="J26" s="7">
        <v>1402278.76</v>
      </c>
      <c r="K26" s="7">
        <f>+J26</f>
        <v>1402278.76</v>
      </c>
      <c r="L26" s="7">
        <v>1773865.03</v>
      </c>
      <c r="M26" s="7">
        <f>+L26</f>
        <v>1773865.03</v>
      </c>
    </row>
    <row r="27" spans="1:13" ht="12.75">
      <c r="A27" s="199" t="s">
        <v>209</v>
      </c>
      <c r="B27" s="200"/>
      <c r="C27" s="200"/>
      <c r="D27" s="200"/>
      <c r="E27" s="200"/>
      <c r="F27" s="200"/>
      <c r="G27" s="200"/>
      <c r="H27" s="201"/>
      <c r="I27" s="1">
        <v>131</v>
      </c>
      <c r="J27" s="53">
        <f>SUM(J28:J32)</f>
        <v>1317097.1400000001</v>
      </c>
      <c r="K27" s="53">
        <f>SUM(K28:K32)</f>
        <v>1317097.1400000001</v>
      </c>
      <c r="L27" s="53">
        <f>SUM(L28:L32)</f>
        <v>28347500.44</v>
      </c>
      <c r="M27" s="53">
        <f>SUM(M28:M32)</f>
        <v>28347500.44</v>
      </c>
    </row>
    <row r="28" spans="1:13" ht="13.5" customHeight="1">
      <c r="A28" s="240" t="s">
        <v>340</v>
      </c>
      <c r="B28" s="241"/>
      <c r="C28" s="241"/>
      <c r="D28" s="241"/>
      <c r="E28" s="241"/>
      <c r="F28" s="241"/>
      <c r="G28" s="241"/>
      <c r="H28" s="242"/>
      <c r="I28" s="1">
        <v>132</v>
      </c>
      <c r="J28" s="7"/>
      <c r="K28" s="7"/>
      <c r="L28" s="7">
        <v>24037703.95</v>
      </c>
      <c r="M28" s="7">
        <f>+L28</f>
        <v>24037703.95</v>
      </c>
    </row>
    <row r="29" spans="1:13" ht="12.75" customHeight="1">
      <c r="A29" s="199" t="s">
        <v>341</v>
      </c>
      <c r="B29" s="200"/>
      <c r="C29" s="200"/>
      <c r="D29" s="200"/>
      <c r="E29" s="200"/>
      <c r="F29" s="200"/>
      <c r="G29" s="200"/>
      <c r="H29" s="201"/>
      <c r="I29" s="1">
        <v>133</v>
      </c>
      <c r="J29" s="7">
        <v>433283.51</v>
      </c>
      <c r="K29" s="7">
        <f>+J29</f>
        <v>433283.51</v>
      </c>
      <c r="L29" s="7">
        <v>2484562.9700000025</v>
      </c>
      <c r="M29" s="7">
        <f>+L29</f>
        <v>2484562.9700000025</v>
      </c>
    </row>
    <row r="30" spans="1:13" ht="12.75">
      <c r="A30" s="199" t="s">
        <v>137</v>
      </c>
      <c r="B30" s="200"/>
      <c r="C30" s="200"/>
      <c r="D30" s="200"/>
      <c r="E30" s="200"/>
      <c r="F30" s="200"/>
      <c r="G30" s="200"/>
      <c r="H30" s="201"/>
      <c r="I30" s="1">
        <v>134</v>
      </c>
      <c r="J30" s="7"/>
      <c r="K30" s="7"/>
      <c r="L30" s="7"/>
      <c r="M30" s="7">
        <f>+L30</f>
        <v>0</v>
      </c>
    </row>
    <row r="31" spans="1:13" ht="12.75">
      <c r="A31" s="199" t="s">
        <v>219</v>
      </c>
      <c r="B31" s="200"/>
      <c r="C31" s="200"/>
      <c r="D31" s="200"/>
      <c r="E31" s="200"/>
      <c r="F31" s="200"/>
      <c r="G31" s="200"/>
      <c r="H31" s="201"/>
      <c r="I31" s="1">
        <v>135</v>
      </c>
      <c r="J31" s="7">
        <v>697460.63</v>
      </c>
      <c r="K31" s="7">
        <f>+J31</f>
        <v>697460.63</v>
      </c>
      <c r="L31" s="7">
        <v>1504345.56</v>
      </c>
      <c r="M31" s="7">
        <f>+L31</f>
        <v>1504345.56</v>
      </c>
    </row>
    <row r="32" spans="1:13" ht="12.75">
      <c r="A32" s="199" t="s">
        <v>138</v>
      </c>
      <c r="B32" s="200"/>
      <c r="C32" s="200"/>
      <c r="D32" s="200"/>
      <c r="E32" s="200"/>
      <c r="F32" s="200"/>
      <c r="G32" s="200"/>
      <c r="H32" s="201"/>
      <c r="I32" s="1">
        <v>136</v>
      </c>
      <c r="J32" s="7">
        <v>186353</v>
      </c>
      <c r="K32" s="7">
        <f>+J32</f>
        <v>186353</v>
      </c>
      <c r="L32" s="7">
        <v>320887.96</v>
      </c>
      <c r="M32" s="7">
        <f>+L32</f>
        <v>320887.96</v>
      </c>
    </row>
    <row r="33" spans="1:13" ht="12.75">
      <c r="A33" s="199" t="s">
        <v>210</v>
      </c>
      <c r="B33" s="200"/>
      <c r="C33" s="200"/>
      <c r="D33" s="200"/>
      <c r="E33" s="200"/>
      <c r="F33" s="200"/>
      <c r="G33" s="200"/>
      <c r="H33" s="201"/>
      <c r="I33" s="1">
        <v>137</v>
      </c>
      <c r="J33" s="53">
        <f>SUM(J34:J37)</f>
        <v>4193113.2</v>
      </c>
      <c r="K33" s="53">
        <f>SUM(K34:K37)</f>
        <v>4193113.2</v>
      </c>
      <c r="L33" s="53">
        <f>SUM(L34:L37)</f>
        <v>32111994.96</v>
      </c>
      <c r="M33" s="53">
        <f>SUM(M34:M37)</f>
        <v>32111994.96</v>
      </c>
    </row>
    <row r="34" spans="1:13" ht="12.75">
      <c r="A34" s="199" t="s">
        <v>64</v>
      </c>
      <c r="B34" s="200"/>
      <c r="C34" s="200"/>
      <c r="D34" s="200"/>
      <c r="E34" s="200"/>
      <c r="F34" s="200"/>
      <c r="G34" s="200"/>
      <c r="H34" s="201"/>
      <c r="I34" s="1">
        <v>138</v>
      </c>
      <c r="J34" s="7"/>
      <c r="K34" s="7"/>
      <c r="L34" s="7"/>
      <c r="M34" s="7">
        <f>+L34</f>
        <v>0</v>
      </c>
    </row>
    <row r="35" spans="1:13" ht="12.75">
      <c r="A35" s="199" t="s">
        <v>63</v>
      </c>
      <c r="B35" s="200"/>
      <c r="C35" s="200"/>
      <c r="D35" s="200"/>
      <c r="E35" s="200"/>
      <c r="F35" s="200"/>
      <c r="G35" s="200"/>
      <c r="H35" s="201"/>
      <c r="I35" s="1">
        <v>139</v>
      </c>
      <c r="J35" s="7">
        <v>3884272.69</v>
      </c>
      <c r="K35" s="7">
        <f>+J35</f>
        <v>3884272.69</v>
      </c>
      <c r="L35" s="7">
        <v>30735442.77</v>
      </c>
      <c r="M35" s="7">
        <f>+L35</f>
        <v>30735442.77</v>
      </c>
    </row>
    <row r="36" spans="1:13" ht="12.75">
      <c r="A36" s="199" t="s">
        <v>220</v>
      </c>
      <c r="B36" s="200"/>
      <c r="C36" s="200"/>
      <c r="D36" s="200"/>
      <c r="E36" s="200"/>
      <c r="F36" s="200"/>
      <c r="G36" s="200"/>
      <c r="H36" s="201"/>
      <c r="I36" s="1">
        <v>140</v>
      </c>
      <c r="J36" s="7"/>
      <c r="K36" s="7"/>
      <c r="L36" s="7">
        <v>1266499.98</v>
      </c>
      <c r="M36" s="7">
        <f>+L36</f>
        <v>1266499.98</v>
      </c>
    </row>
    <row r="37" spans="1:13" ht="12.75">
      <c r="A37" s="199" t="s">
        <v>65</v>
      </c>
      <c r="B37" s="200"/>
      <c r="C37" s="200"/>
      <c r="D37" s="200"/>
      <c r="E37" s="200"/>
      <c r="F37" s="200"/>
      <c r="G37" s="200"/>
      <c r="H37" s="201"/>
      <c r="I37" s="1">
        <v>141</v>
      </c>
      <c r="J37" s="7">
        <v>308840.51</v>
      </c>
      <c r="K37" s="7">
        <f>+J37</f>
        <v>308840.51</v>
      </c>
      <c r="L37" s="7">
        <v>110052.21</v>
      </c>
      <c r="M37" s="7">
        <f>+L37</f>
        <v>110052.21</v>
      </c>
    </row>
    <row r="38" spans="1:13" ht="12.75">
      <c r="A38" s="199" t="s">
        <v>191</v>
      </c>
      <c r="B38" s="200"/>
      <c r="C38" s="200"/>
      <c r="D38" s="200"/>
      <c r="E38" s="200"/>
      <c r="F38" s="200"/>
      <c r="G38" s="200"/>
      <c r="H38" s="201"/>
      <c r="I38" s="1">
        <v>142</v>
      </c>
      <c r="J38" s="7"/>
      <c r="K38" s="7"/>
      <c r="L38" s="7"/>
      <c r="M38" s="7"/>
    </row>
    <row r="39" spans="1:13" ht="12.75">
      <c r="A39" s="199" t="s">
        <v>192</v>
      </c>
      <c r="B39" s="200"/>
      <c r="C39" s="200"/>
      <c r="D39" s="200"/>
      <c r="E39" s="200"/>
      <c r="F39" s="200"/>
      <c r="G39" s="200"/>
      <c r="H39" s="201"/>
      <c r="I39" s="1">
        <v>143</v>
      </c>
      <c r="J39" s="7"/>
      <c r="K39" s="7"/>
      <c r="L39" s="7"/>
      <c r="M39" s="7"/>
    </row>
    <row r="40" spans="1:13" ht="12.75">
      <c r="A40" s="199" t="s">
        <v>221</v>
      </c>
      <c r="B40" s="200"/>
      <c r="C40" s="200"/>
      <c r="D40" s="200"/>
      <c r="E40" s="200"/>
      <c r="F40" s="200"/>
      <c r="G40" s="200"/>
      <c r="H40" s="201"/>
      <c r="I40" s="1">
        <v>144</v>
      </c>
      <c r="J40" s="7"/>
      <c r="K40" s="7"/>
      <c r="L40" s="7"/>
      <c r="M40" s="7"/>
    </row>
    <row r="41" spans="1:13" ht="12.75">
      <c r="A41" s="199" t="s">
        <v>222</v>
      </c>
      <c r="B41" s="200"/>
      <c r="C41" s="200"/>
      <c r="D41" s="200"/>
      <c r="E41" s="200"/>
      <c r="F41" s="200"/>
      <c r="G41" s="200"/>
      <c r="H41" s="201"/>
      <c r="I41" s="1">
        <v>145</v>
      </c>
      <c r="J41" s="7"/>
      <c r="K41" s="7"/>
      <c r="L41" s="7"/>
      <c r="M41" s="7"/>
    </row>
    <row r="42" spans="1:13" ht="12.75">
      <c r="A42" s="199" t="s">
        <v>211</v>
      </c>
      <c r="B42" s="200"/>
      <c r="C42" s="200"/>
      <c r="D42" s="200"/>
      <c r="E42" s="200"/>
      <c r="F42" s="200"/>
      <c r="G42" s="200"/>
      <c r="H42" s="201"/>
      <c r="I42" s="1">
        <v>146</v>
      </c>
      <c r="J42" s="53">
        <f>J7+J27+J38+J40</f>
        <v>19948029.330000002</v>
      </c>
      <c r="K42" s="53">
        <f>K7+K27+K38+K40</f>
        <v>19948029.330000002</v>
      </c>
      <c r="L42" s="53">
        <f>L7+L27+L38+L40</f>
        <v>52540682.150000006</v>
      </c>
      <c r="M42" s="53">
        <f>M7+M27+M38+M40</f>
        <v>52540682.150000006</v>
      </c>
    </row>
    <row r="43" spans="1:13" ht="12.75">
      <c r="A43" s="199" t="s">
        <v>212</v>
      </c>
      <c r="B43" s="200"/>
      <c r="C43" s="200"/>
      <c r="D43" s="200"/>
      <c r="E43" s="200"/>
      <c r="F43" s="200"/>
      <c r="G43" s="200"/>
      <c r="H43" s="201"/>
      <c r="I43" s="1">
        <v>147</v>
      </c>
      <c r="J43" s="53">
        <f>J10+J33+J39+J41</f>
        <v>155473513.04</v>
      </c>
      <c r="K43" s="53">
        <f>K10+K33+K39+K41</f>
        <v>155473513.04</v>
      </c>
      <c r="L43" s="53">
        <f>L10+L33+L39+L41</f>
        <v>176801939.08</v>
      </c>
      <c r="M43" s="53">
        <f>M10+M33+M39+M41</f>
        <v>176801939.08</v>
      </c>
    </row>
    <row r="44" spans="1:13" ht="12.75">
      <c r="A44" s="199" t="s">
        <v>231</v>
      </c>
      <c r="B44" s="200"/>
      <c r="C44" s="200"/>
      <c r="D44" s="200"/>
      <c r="E44" s="200"/>
      <c r="F44" s="200"/>
      <c r="G44" s="200"/>
      <c r="H44" s="201"/>
      <c r="I44" s="1">
        <v>148</v>
      </c>
      <c r="J44" s="53">
        <f>J42-J43</f>
        <v>-135525483.70999998</v>
      </c>
      <c r="K44" s="53">
        <f>K42-K43</f>
        <v>-135525483.70999998</v>
      </c>
      <c r="L44" s="53">
        <f>L42-L43</f>
        <v>-124261256.93</v>
      </c>
      <c r="M44" s="53">
        <f>M42-M43</f>
        <v>-124261256.93</v>
      </c>
    </row>
    <row r="45" spans="1:13" ht="12.75">
      <c r="A45" s="219" t="s">
        <v>214</v>
      </c>
      <c r="B45" s="220"/>
      <c r="C45" s="220"/>
      <c r="D45" s="220"/>
      <c r="E45" s="220"/>
      <c r="F45" s="220"/>
      <c r="G45" s="220"/>
      <c r="H45" s="221"/>
      <c r="I45" s="1">
        <v>149</v>
      </c>
      <c r="J45" s="53">
        <f>IF(J42&gt;J43,J42-J43,0)</f>
        <v>0</v>
      </c>
      <c r="K45" s="53">
        <f>IF(K42&gt;K43,K42-K43,0)</f>
        <v>0</v>
      </c>
      <c r="L45" s="53"/>
      <c r="M45" s="53"/>
    </row>
    <row r="46" spans="1:13" ht="12.75">
      <c r="A46" s="219" t="s">
        <v>215</v>
      </c>
      <c r="B46" s="220"/>
      <c r="C46" s="220"/>
      <c r="D46" s="220"/>
      <c r="E46" s="220"/>
      <c r="F46" s="220"/>
      <c r="G46" s="220"/>
      <c r="H46" s="221"/>
      <c r="I46" s="1">
        <v>150</v>
      </c>
      <c r="J46" s="53">
        <f>IF(J43&gt;J42,J43-J42,0)</f>
        <v>135525483.70999998</v>
      </c>
      <c r="K46" s="53">
        <f>IF(K43&gt;K42,K43-K42,0)</f>
        <v>135525483.70999998</v>
      </c>
      <c r="L46" s="53">
        <f>IF(L43&gt;L42,L43-L42,0)</f>
        <v>124261256.93</v>
      </c>
      <c r="M46" s="53">
        <f>IF(M43&gt;M42,M43-M42,0)</f>
        <v>124261256.93</v>
      </c>
    </row>
    <row r="47" spans="1:13" ht="12.75">
      <c r="A47" s="199" t="s">
        <v>213</v>
      </c>
      <c r="B47" s="200"/>
      <c r="C47" s="200"/>
      <c r="D47" s="200"/>
      <c r="E47" s="200"/>
      <c r="F47" s="200"/>
      <c r="G47" s="200"/>
      <c r="H47" s="201"/>
      <c r="I47" s="1">
        <v>151</v>
      </c>
      <c r="J47" s="7"/>
      <c r="K47" s="7"/>
      <c r="L47" s="7"/>
      <c r="M47" s="7"/>
    </row>
    <row r="48" spans="1:13" ht="12.75">
      <c r="A48" s="199" t="s">
        <v>232</v>
      </c>
      <c r="B48" s="200"/>
      <c r="C48" s="200"/>
      <c r="D48" s="200"/>
      <c r="E48" s="200"/>
      <c r="F48" s="200"/>
      <c r="G48" s="200"/>
      <c r="H48" s="201"/>
      <c r="I48" s="1">
        <v>152</v>
      </c>
      <c r="J48" s="53">
        <f>J44-J47</f>
        <v>-135525483.70999998</v>
      </c>
      <c r="K48" s="53">
        <f>K44-K47</f>
        <v>-135525483.70999998</v>
      </c>
      <c r="L48" s="53">
        <f>L44-L47</f>
        <v>-124261256.93</v>
      </c>
      <c r="M48" s="53">
        <f>M44-M47</f>
        <v>-124261256.93</v>
      </c>
    </row>
    <row r="49" spans="1:13" ht="12.75">
      <c r="A49" s="219" t="s">
        <v>188</v>
      </c>
      <c r="B49" s="220"/>
      <c r="C49" s="220"/>
      <c r="D49" s="220"/>
      <c r="E49" s="220"/>
      <c r="F49" s="220"/>
      <c r="G49" s="220"/>
      <c r="H49" s="221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6" t="s">
        <v>216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135525483.70999998</v>
      </c>
      <c r="K50" s="61">
        <f>IF(K48&lt;0,-K48,0)</f>
        <v>135525483.70999998</v>
      </c>
      <c r="L50" s="61">
        <f>IF(L48&lt;0,-L48,0)</f>
        <v>124261256.93</v>
      </c>
      <c r="M50" s="61">
        <f>IF(M48&lt;0,-M48,0)</f>
        <v>124261256.93</v>
      </c>
    </row>
    <row r="51" spans="1:13" ht="12.75" customHeight="1">
      <c r="A51" s="216" t="s">
        <v>306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</row>
    <row r="52" spans="1:13" ht="12.75" customHeight="1">
      <c r="A52" s="196" t="s">
        <v>183</v>
      </c>
      <c r="B52" s="197"/>
      <c r="C52" s="197"/>
      <c r="D52" s="197"/>
      <c r="E52" s="197"/>
      <c r="F52" s="197"/>
      <c r="G52" s="197"/>
      <c r="H52" s="197"/>
      <c r="I52" s="55"/>
      <c r="J52" s="55"/>
      <c r="K52" s="55"/>
      <c r="L52" s="55"/>
      <c r="M52" s="62"/>
    </row>
    <row r="53" spans="1:13" ht="12.75">
      <c r="A53" s="243" t="s">
        <v>229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>
        <f>+J48</f>
        <v>-135525483.70999998</v>
      </c>
      <c r="K53" s="7">
        <f>+K44</f>
        <v>-135525483.70999998</v>
      </c>
      <c r="L53" s="7">
        <f>+L48</f>
        <v>-124261256.93</v>
      </c>
      <c r="M53" s="7">
        <f>+L53</f>
        <v>-124261256.93</v>
      </c>
    </row>
    <row r="54" spans="1:13" ht="12.75">
      <c r="A54" s="243" t="s">
        <v>230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216" t="s">
        <v>185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</row>
    <row r="56" spans="1:13" ht="12.75">
      <c r="A56" s="196" t="s">
        <v>200</v>
      </c>
      <c r="B56" s="197"/>
      <c r="C56" s="197"/>
      <c r="D56" s="197"/>
      <c r="E56" s="197"/>
      <c r="F56" s="197"/>
      <c r="G56" s="197"/>
      <c r="H56" s="198"/>
      <c r="I56" s="9">
        <v>157</v>
      </c>
      <c r="J56" s="6">
        <f>+J53</f>
        <v>-135525483.70999998</v>
      </c>
      <c r="K56" s="6">
        <f>+K53</f>
        <v>-135525483.70999998</v>
      </c>
      <c r="L56" s="6">
        <f>+L53</f>
        <v>-124261256.93</v>
      </c>
      <c r="M56" s="6">
        <f>+L56</f>
        <v>-124261256.93</v>
      </c>
    </row>
    <row r="57" spans="1:13" ht="12.75">
      <c r="A57" s="199" t="s">
        <v>217</v>
      </c>
      <c r="B57" s="200"/>
      <c r="C57" s="200"/>
      <c r="D57" s="200"/>
      <c r="E57" s="200"/>
      <c r="F57" s="200"/>
      <c r="G57" s="200"/>
      <c r="H57" s="201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1101372</v>
      </c>
      <c r="M57" s="53">
        <f>SUM(M58:M64)</f>
        <v>1101372</v>
      </c>
    </row>
    <row r="58" spans="1:13" ht="12.75">
      <c r="A58" s="199" t="s">
        <v>223</v>
      </c>
      <c r="B58" s="200"/>
      <c r="C58" s="200"/>
      <c r="D58" s="200"/>
      <c r="E58" s="200"/>
      <c r="F58" s="200"/>
      <c r="G58" s="200"/>
      <c r="H58" s="201"/>
      <c r="I58" s="1">
        <v>159</v>
      </c>
      <c r="J58" s="7"/>
      <c r="K58" s="7"/>
      <c r="L58" s="7"/>
      <c r="M58" s="7"/>
    </row>
    <row r="59" spans="1:13" ht="12.75">
      <c r="A59" s="199" t="s">
        <v>224</v>
      </c>
      <c r="B59" s="200"/>
      <c r="C59" s="200"/>
      <c r="D59" s="200"/>
      <c r="E59" s="200"/>
      <c r="F59" s="200"/>
      <c r="G59" s="200"/>
      <c r="H59" s="201"/>
      <c r="I59" s="1">
        <v>160</v>
      </c>
      <c r="J59" s="7"/>
      <c r="K59" s="7"/>
      <c r="L59" s="7"/>
      <c r="M59" s="7"/>
    </row>
    <row r="60" spans="1:13" ht="17.25" customHeight="1">
      <c r="A60" s="199" t="s">
        <v>43</v>
      </c>
      <c r="B60" s="200"/>
      <c r="C60" s="200"/>
      <c r="D60" s="200"/>
      <c r="E60" s="200"/>
      <c r="F60" s="200"/>
      <c r="G60" s="200"/>
      <c r="H60" s="201"/>
      <c r="I60" s="1">
        <v>161</v>
      </c>
      <c r="J60" s="7"/>
      <c r="K60" s="7"/>
      <c r="L60" s="7">
        <v>1101372</v>
      </c>
      <c r="M60" s="7">
        <v>1101372</v>
      </c>
    </row>
    <row r="61" spans="1:13" ht="12.75">
      <c r="A61" s="199" t="s">
        <v>225</v>
      </c>
      <c r="B61" s="200"/>
      <c r="C61" s="200"/>
      <c r="D61" s="200"/>
      <c r="E61" s="200"/>
      <c r="F61" s="200"/>
      <c r="G61" s="200"/>
      <c r="H61" s="201"/>
      <c r="I61" s="1">
        <v>162</v>
      </c>
      <c r="J61" s="7"/>
      <c r="K61" s="7"/>
      <c r="L61" s="7"/>
      <c r="M61" s="7"/>
    </row>
    <row r="62" spans="1:13" ht="12.75">
      <c r="A62" s="199" t="s">
        <v>226</v>
      </c>
      <c r="B62" s="200"/>
      <c r="C62" s="200"/>
      <c r="D62" s="200"/>
      <c r="E62" s="200"/>
      <c r="F62" s="200"/>
      <c r="G62" s="200"/>
      <c r="H62" s="201"/>
      <c r="I62" s="1">
        <v>163</v>
      </c>
      <c r="J62" s="7"/>
      <c r="K62" s="7"/>
      <c r="L62" s="7"/>
      <c r="M62" s="7"/>
    </row>
    <row r="63" spans="1:13" ht="12.75">
      <c r="A63" s="199" t="s">
        <v>227</v>
      </c>
      <c r="B63" s="200"/>
      <c r="C63" s="200"/>
      <c r="D63" s="200"/>
      <c r="E63" s="200"/>
      <c r="F63" s="200"/>
      <c r="G63" s="200"/>
      <c r="H63" s="201"/>
      <c r="I63" s="1">
        <v>164</v>
      </c>
      <c r="J63" s="7"/>
      <c r="K63" s="7"/>
      <c r="L63" s="7"/>
      <c r="M63" s="7"/>
    </row>
    <row r="64" spans="1:13" ht="12.75">
      <c r="A64" s="199" t="s">
        <v>228</v>
      </c>
      <c r="B64" s="200"/>
      <c r="C64" s="200"/>
      <c r="D64" s="200"/>
      <c r="E64" s="200"/>
      <c r="F64" s="200"/>
      <c r="G64" s="200"/>
      <c r="H64" s="201"/>
      <c r="I64" s="1">
        <v>165</v>
      </c>
      <c r="J64" s="7"/>
      <c r="K64" s="7"/>
      <c r="L64" s="7"/>
      <c r="M64" s="7"/>
    </row>
    <row r="65" spans="1:13" ht="12.75">
      <c r="A65" s="199" t="s">
        <v>218</v>
      </c>
      <c r="B65" s="200"/>
      <c r="C65" s="200"/>
      <c r="D65" s="200"/>
      <c r="E65" s="200"/>
      <c r="F65" s="200"/>
      <c r="G65" s="200"/>
      <c r="H65" s="201"/>
      <c r="I65" s="1">
        <v>166</v>
      </c>
      <c r="J65" s="7"/>
      <c r="K65" s="7"/>
      <c r="L65" s="7">
        <f>+L60*0.2</f>
        <v>220274.40000000002</v>
      </c>
      <c r="M65" s="7">
        <f>+M60*0.2</f>
        <v>220274.40000000002</v>
      </c>
    </row>
    <row r="66" spans="1:13" ht="21" customHeight="1">
      <c r="A66" s="199" t="s">
        <v>189</v>
      </c>
      <c r="B66" s="200"/>
      <c r="C66" s="200"/>
      <c r="D66" s="200"/>
      <c r="E66" s="200"/>
      <c r="F66" s="200"/>
      <c r="G66" s="200"/>
      <c r="H66" s="201"/>
      <c r="I66" s="1">
        <v>167</v>
      </c>
      <c r="J66" s="53">
        <f>J57-J65</f>
        <v>0</v>
      </c>
      <c r="K66" s="53">
        <f>K57-K65</f>
        <v>0</v>
      </c>
      <c r="L66" s="53">
        <f>L57-L65</f>
        <v>881097.6</v>
      </c>
      <c r="M66" s="53">
        <f>M57-M65</f>
        <v>881097.6</v>
      </c>
    </row>
    <row r="67" spans="1:13" ht="12.75">
      <c r="A67" s="199" t="s">
        <v>190</v>
      </c>
      <c r="B67" s="200"/>
      <c r="C67" s="200"/>
      <c r="D67" s="200"/>
      <c r="E67" s="200"/>
      <c r="F67" s="200"/>
      <c r="G67" s="200"/>
      <c r="H67" s="201"/>
      <c r="I67" s="1">
        <v>168</v>
      </c>
      <c r="J67" s="61">
        <f>J56+J66</f>
        <v>-135525483.70999998</v>
      </c>
      <c r="K67" s="61">
        <f>K56+K66</f>
        <v>-135525483.70999998</v>
      </c>
      <c r="L67" s="61">
        <f>L56+L66</f>
        <v>-123380159.33000001</v>
      </c>
      <c r="M67" s="61">
        <f>M56+M66</f>
        <v>-123380159.33000001</v>
      </c>
    </row>
    <row r="68" spans="1:13" ht="12.75" customHeight="1">
      <c r="A68" s="253" t="s">
        <v>307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</row>
    <row r="69" spans="1:13" ht="12.75" customHeight="1">
      <c r="A69" s="255" t="s">
        <v>184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</row>
    <row r="70" spans="1:13" ht="12.75">
      <c r="A70" s="243" t="s">
        <v>229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50" t="s">
        <v>230</v>
      </c>
      <c r="B71" s="251"/>
      <c r="C71" s="251"/>
      <c r="D71" s="251"/>
      <c r="E71" s="251"/>
      <c r="F71" s="251"/>
      <c r="G71" s="251"/>
      <c r="H71" s="25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A65536 I1:IV65536 B1:H27 B29:H65536"/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view="pageBreakPreview" zoomScale="110" zoomScaleSheetLayoutView="110" zoomScalePageLayoutView="0" workbookViewId="0" topLeftCell="A1">
      <selection activeCell="K8" sqref="K8"/>
    </sheetView>
  </sheetViews>
  <sheetFormatPr defaultColWidth="9.140625" defaultRowHeight="12.75"/>
  <cols>
    <col min="1" max="9" width="9.140625" style="52" customWidth="1"/>
    <col min="10" max="10" width="10.57421875" style="52" customWidth="1"/>
    <col min="11" max="11" width="10.421875" style="52" bestFit="1" customWidth="1"/>
    <col min="12" max="16384" width="9.140625" style="52" customWidth="1"/>
  </cols>
  <sheetData>
    <row r="1" spans="1:11" ht="12.75" customHeight="1">
      <c r="A1" s="260" t="s">
        <v>161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337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7" t="s">
        <v>335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23.25">
      <c r="A4" s="262" t="s">
        <v>57</v>
      </c>
      <c r="B4" s="262"/>
      <c r="C4" s="262"/>
      <c r="D4" s="262"/>
      <c r="E4" s="262"/>
      <c r="F4" s="262"/>
      <c r="G4" s="262"/>
      <c r="H4" s="262"/>
      <c r="I4" s="66" t="s">
        <v>274</v>
      </c>
      <c r="J4" s="67" t="s">
        <v>313</v>
      </c>
      <c r="K4" s="67" t="s">
        <v>314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68">
        <v>2</v>
      </c>
      <c r="J5" s="69" t="s">
        <v>278</v>
      </c>
      <c r="K5" s="69" t="s">
        <v>279</v>
      </c>
    </row>
    <row r="6" spans="1:11" ht="12.75">
      <c r="A6" s="216" t="s">
        <v>153</v>
      </c>
      <c r="B6" s="227"/>
      <c r="C6" s="227"/>
      <c r="D6" s="227"/>
      <c r="E6" s="227"/>
      <c r="F6" s="227"/>
      <c r="G6" s="227"/>
      <c r="H6" s="227"/>
      <c r="I6" s="264"/>
      <c r="J6" s="264"/>
      <c r="K6" s="265"/>
    </row>
    <row r="7" spans="1:11" ht="12.75">
      <c r="A7" s="210" t="s">
        <v>38</v>
      </c>
      <c r="B7" s="211"/>
      <c r="C7" s="211"/>
      <c r="D7" s="211"/>
      <c r="E7" s="211"/>
      <c r="F7" s="211"/>
      <c r="G7" s="211"/>
      <c r="H7" s="211"/>
      <c r="I7" s="1">
        <v>1</v>
      </c>
      <c r="J7" s="7">
        <v>-135525484</v>
      </c>
      <c r="K7" s="7">
        <v>-124261257</v>
      </c>
    </row>
    <row r="8" spans="1:11" ht="12.75">
      <c r="A8" s="210" t="s">
        <v>39</v>
      </c>
      <c r="B8" s="211"/>
      <c r="C8" s="211"/>
      <c r="D8" s="211"/>
      <c r="E8" s="211"/>
      <c r="F8" s="211"/>
      <c r="G8" s="211"/>
      <c r="H8" s="211"/>
      <c r="I8" s="1">
        <v>2</v>
      </c>
      <c r="J8" s="7">
        <v>54116981</v>
      </c>
      <c r="K8" s="7">
        <v>53484484</v>
      </c>
    </row>
    <row r="9" spans="1:11" ht="12.75">
      <c r="A9" s="210" t="s">
        <v>40</v>
      </c>
      <c r="B9" s="211"/>
      <c r="C9" s="211"/>
      <c r="D9" s="211"/>
      <c r="E9" s="211"/>
      <c r="F9" s="211"/>
      <c r="G9" s="211"/>
      <c r="H9" s="211"/>
      <c r="I9" s="1">
        <v>3</v>
      </c>
      <c r="J9" s="7">
        <v>1774720</v>
      </c>
      <c r="K9" s="7">
        <v>54085650</v>
      </c>
    </row>
    <row r="10" spans="1:11" ht="12.75">
      <c r="A10" s="210" t="s">
        <v>41</v>
      </c>
      <c r="B10" s="211"/>
      <c r="C10" s="211"/>
      <c r="D10" s="211"/>
      <c r="E10" s="211"/>
      <c r="F10" s="211"/>
      <c r="G10" s="211"/>
      <c r="H10" s="211"/>
      <c r="I10" s="1">
        <v>4</v>
      </c>
      <c r="J10" s="7"/>
      <c r="K10" s="7">
        <v>18690637</v>
      </c>
    </row>
    <row r="11" spans="1:11" ht="12.75">
      <c r="A11" s="210" t="s">
        <v>42</v>
      </c>
      <c r="B11" s="211"/>
      <c r="C11" s="211"/>
      <c r="D11" s="211"/>
      <c r="E11" s="211"/>
      <c r="F11" s="211"/>
      <c r="G11" s="211"/>
      <c r="H11" s="211"/>
      <c r="I11" s="1">
        <v>5</v>
      </c>
      <c r="J11" s="7">
        <v>333598</v>
      </c>
      <c r="K11" s="7"/>
    </row>
    <row r="12" spans="1:11" ht="12.75">
      <c r="A12" s="210" t="s">
        <v>49</v>
      </c>
      <c r="B12" s="211"/>
      <c r="C12" s="211"/>
      <c r="D12" s="211"/>
      <c r="E12" s="211"/>
      <c r="F12" s="211"/>
      <c r="G12" s="211"/>
      <c r="H12" s="211"/>
      <c r="I12" s="1">
        <v>6</v>
      </c>
      <c r="J12" s="7"/>
      <c r="K12" s="7">
        <v>1111117</v>
      </c>
    </row>
    <row r="13" spans="1:11" ht="12.75">
      <c r="A13" s="199" t="s">
        <v>154</v>
      </c>
      <c r="B13" s="200"/>
      <c r="C13" s="200"/>
      <c r="D13" s="200"/>
      <c r="E13" s="200"/>
      <c r="F13" s="200"/>
      <c r="G13" s="200"/>
      <c r="H13" s="200"/>
      <c r="I13" s="1">
        <v>7</v>
      </c>
      <c r="J13" s="53">
        <f>SUM(J7:J12)</f>
        <v>-79300185</v>
      </c>
      <c r="K13" s="53">
        <f>SUM(K7:K12)</f>
        <v>3110631</v>
      </c>
    </row>
    <row r="14" spans="1:11" ht="12.75">
      <c r="A14" s="210" t="s">
        <v>50</v>
      </c>
      <c r="B14" s="211"/>
      <c r="C14" s="211"/>
      <c r="D14" s="211"/>
      <c r="E14" s="211"/>
      <c r="F14" s="211"/>
      <c r="G14" s="211"/>
      <c r="H14" s="211"/>
      <c r="I14" s="1">
        <v>8</v>
      </c>
      <c r="J14" s="7"/>
      <c r="K14" s="7"/>
    </row>
    <row r="15" spans="1:11" ht="12.75">
      <c r="A15" s="210" t="s">
        <v>51</v>
      </c>
      <c r="B15" s="211"/>
      <c r="C15" s="211"/>
      <c r="D15" s="211"/>
      <c r="E15" s="211"/>
      <c r="F15" s="211"/>
      <c r="G15" s="211"/>
      <c r="H15" s="211"/>
      <c r="I15" s="1">
        <v>9</v>
      </c>
      <c r="J15" s="7">
        <v>51048606</v>
      </c>
      <c r="K15" s="7">
        <v>6148708</v>
      </c>
    </row>
    <row r="16" spans="1:11" ht="12.75">
      <c r="A16" s="210" t="s">
        <v>52</v>
      </c>
      <c r="B16" s="211"/>
      <c r="C16" s="211"/>
      <c r="D16" s="211"/>
      <c r="E16" s="211"/>
      <c r="F16" s="211"/>
      <c r="G16" s="211"/>
      <c r="H16" s="211"/>
      <c r="I16" s="1">
        <v>10</v>
      </c>
      <c r="J16" s="7"/>
      <c r="K16" s="7">
        <v>1319156</v>
      </c>
    </row>
    <row r="17" spans="1:11" ht="12.75">
      <c r="A17" s="210" t="s">
        <v>53</v>
      </c>
      <c r="B17" s="211"/>
      <c r="C17" s="211"/>
      <c r="D17" s="211"/>
      <c r="E17" s="211"/>
      <c r="F17" s="211"/>
      <c r="G17" s="211"/>
      <c r="H17" s="211"/>
      <c r="I17" s="1">
        <v>11</v>
      </c>
      <c r="J17" s="7">
        <v>5200321</v>
      </c>
      <c r="K17" s="7">
        <v>19300355</v>
      </c>
    </row>
    <row r="18" spans="1:11" ht="12.75">
      <c r="A18" s="199" t="s">
        <v>155</v>
      </c>
      <c r="B18" s="200"/>
      <c r="C18" s="200"/>
      <c r="D18" s="200"/>
      <c r="E18" s="200"/>
      <c r="F18" s="200"/>
      <c r="G18" s="200"/>
      <c r="H18" s="200"/>
      <c r="I18" s="1">
        <v>12</v>
      </c>
      <c r="J18" s="53">
        <f>SUM(J14:J17)+1</f>
        <v>56248928</v>
      </c>
      <c r="K18" s="53">
        <f>SUM(K14:K17)</f>
        <v>26768219</v>
      </c>
    </row>
    <row r="19" spans="1:11" ht="12.75">
      <c r="A19" s="199" t="s">
        <v>34</v>
      </c>
      <c r="B19" s="200"/>
      <c r="C19" s="200"/>
      <c r="D19" s="200"/>
      <c r="E19" s="200"/>
      <c r="F19" s="200"/>
      <c r="G19" s="200"/>
      <c r="H19" s="200"/>
      <c r="I19" s="1">
        <v>13</v>
      </c>
      <c r="J19" s="53">
        <f>IF(J13&gt;J18,J13-J18,0)</f>
        <v>0</v>
      </c>
      <c r="K19" s="53">
        <f>IF(K13&gt;K18,K13-K18,0)</f>
        <v>0</v>
      </c>
    </row>
    <row r="20" spans="1:11" ht="12.75">
      <c r="A20" s="199" t="s">
        <v>35</v>
      </c>
      <c r="B20" s="200"/>
      <c r="C20" s="200"/>
      <c r="D20" s="200"/>
      <c r="E20" s="200"/>
      <c r="F20" s="200"/>
      <c r="G20" s="200"/>
      <c r="H20" s="200"/>
      <c r="I20" s="1">
        <v>14</v>
      </c>
      <c r="J20" s="53">
        <f>IF(J18&gt;J13,J18-J13,0)</f>
        <v>135549113</v>
      </c>
      <c r="K20" s="53">
        <f>IF(K18&gt;K13,K18-K13,0)</f>
        <v>23657588</v>
      </c>
    </row>
    <row r="21" spans="1:11" ht="12.75">
      <c r="A21" s="216" t="s">
        <v>156</v>
      </c>
      <c r="B21" s="227"/>
      <c r="C21" s="227"/>
      <c r="D21" s="227"/>
      <c r="E21" s="227"/>
      <c r="F21" s="227"/>
      <c r="G21" s="227"/>
      <c r="H21" s="227"/>
      <c r="I21" s="264"/>
      <c r="J21" s="264"/>
      <c r="K21" s="265"/>
    </row>
    <row r="22" spans="1:11" ht="12.75">
      <c r="A22" s="210" t="s">
        <v>175</v>
      </c>
      <c r="B22" s="211"/>
      <c r="C22" s="211"/>
      <c r="D22" s="211"/>
      <c r="E22" s="211"/>
      <c r="F22" s="211"/>
      <c r="G22" s="211"/>
      <c r="H22" s="211"/>
      <c r="I22" s="1">
        <v>15</v>
      </c>
      <c r="J22" s="7"/>
      <c r="K22" s="7"/>
    </row>
    <row r="23" spans="1:11" ht="12.75">
      <c r="A23" s="210" t="s">
        <v>176</v>
      </c>
      <c r="B23" s="211"/>
      <c r="C23" s="211"/>
      <c r="D23" s="211"/>
      <c r="E23" s="211"/>
      <c r="F23" s="211"/>
      <c r="G23" s="211"/>
      <c r="H23" s="211"/>
      <c r="I23" s="1">
        <v>16</v>
      </c>
      <c r="J23" s="7"/>
      <c r="K23" s="7"/>
    </row>
    <row r="24" spans="1:11" ht="12.75">
      <c r="A24" s="210" t="s">
        <v>177</v>
      </c>
      <c r="B24" s="211"/>
      <c r="C24" s="211"/>
      <c r="D24" s="211"/>
      <c r="E24" s="211"/>
      <c r="F24" s="211"/>
      <c r="G24" s="211"/>
      <c r="H24" s="211"/>
      <c r="I24" s="1">
        <v>17</v>
      </c>
      <c r="J24" s="7"/>
      <c r="K24" s="7"/>
    </row>
    <row r="25" spans="1:11" ht="12.75">
      <c r="A25" s="210" t="s">
        <v>178</v>
      </c>
      <c r="B25" s="211"/>
      <c r="C25" s="211"/>
      <c r="D25" s="211"/>
      <c r="E25" s="211"/>
      <c r="F25" s="211"/>
      <c r="G25" s="211"/>
      <c r="H25" s="211"/>
      <c r="I25" s="1">
        <v>18</v>
      </c>
      <c r="J25" s="7"/>
      <c r="K25" s="7"/>
    </row>
    <row r="26" spans="1:11" ht="12.75">
      <c r="A26" s="210" t="s">
        <v>179</v>
      </c>
      <c r="B26" s="211"/>
      <c r="C26" s="211"/>
      <c r="D26" s="211"/>
      <c r="E26" s="211"/>
      <c r="F26" s="211"/>
      <c r="G26" s="211"/>
      <c r="H26" s="211"/>
      <c r="I26" s="1">
        <v>19</v>
      </c>
      <c r="J26" s="7"/>
      <c r="K26" s="7">
        <v>4339778</v>
      </c>
    </row>
    <row r="27" spans="1:11" ht="12.75">
      <c r="A27" s="199" t="s">
        <v>165</v>
      </c>
      <c r="B27" s="200"/>
      <c r="C27" s="200"/>
      <c r="D27" s="200"/>
      <c r="E27" s="200"/>
      <c r="F27" s="200"/>
      <c r="G27" s="200"/>
      <c r="H27" s="200"/>
      <c r="I27" s="1">
        <v>20</v>
      </c>
      <c r="J27" s="53">
        <f>SUM(J22:J26)</f>
        <v>0</v>
      </c>
      <c r="K27" s="53">
        <f>SUM(K22:K26)</f>
        <v>4339778</v>
      </c>
    </row>
    <row r="28" spans="1:11" ht="12.75">
      <c r="A28" s="210" t="s">
        <v>113</v>
      </c>
      <c r="B28" s="211"/>
      <c r="C28" s="211"/>
      <c r="D28" s="211"/>
      <c r="E28" s="211"/>
      <c r="F28" s="211"/>
      <c r="G28" s="211"/>
      <c r="H28" s="211"/>
      <c r="I28" s="1">
        <v>21</v>
      </c>
      <c r="J28" s="7">
        <v>108327993</v>
      </c>
      <c r="K28" s="7">
        <v>86617912</v>
      </c>
    </row>
    <row r="29" spans="1:11" ht="12.75">
      <c r="A29" s="210" t="s">
        <v>114</v>
      </c>
      <c r="B29" s="211"/>
      <c r="C29" s="211"/>
      <c r="D29" s="211"/>
      <c r="E29" s="211"/>
      <c r="F29" s="211"/>
      <c r="G29" s="211"/>
      <c r="H29" s="211"/>
      <c r="I29" s="1">
        <v>22</v>
      </c>
      <c r="J29" s="7"/>
      <c r="K29" s="7">
        <v>4636522</v>
      </c>
    </row>
    <row r="30" spans="1:11" ht="12.75">
      <c r="A30" s="210" t="s">
        <v>14</v>
      </c>
      <c r="B30" s="211"/>
      <c r="C30" s="211"/>
      <c r="D30" s="211"/>
      <c r="E30" s="211"/>
      <c r="F30" s="211"/>
      <c r="G30" s="211"/>
      <c r="H30" s="211"/>
      <c r="I30" s="1">
        <v>23</v>
      </c>
      <c r="J30" s="7"/>
      <c r="K30" s="7"/>
    </row>
    <row r="31" spans="1:11" ht="12.75">
      <c r="A31" s="199" t="s">
        <v>5</v>
      </c>
      <c r="B31" s="200"/>
      <c r="C31" s="200"/>
      <c r="D31" s="200"/>
      <c r="E31" s="200"/>
      <c r="F31" s="200"/>
      <c r="G31" s="200"/>
      <c r="H31" s="200"/>
      <c r="I31" s="1">
        <v>24</v>
      </c>
      <c r="J31" s="53">
        <f>SUM(J28:J30)</f>
        <v>108327993</v>
      </c>
      <c r="K31" s="53">
        <f>SUM(K28:K30)</f>
        <v>91254434</v>
      </c>
    </row>
    <row r="32" spans="1:11" ht="12.75">
      <c r="A32" s="199" t="s">
        <v>36</v>
      </c>
      <c r="B32" s="200"/>
      <c r="C32" s="200"/>
      <c r="D32" s="200"/>
      <c r="E32" s="200"/>
      <c r="F32" s="200"/>
      <c r="G32" s="200"/>
      <c r="H32" s="200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199" t="s">
        <v>37</v>
      </c>
      <c r="B33" s="200"/>
      <c r="C33" s="200"/>
      <c r="D33" s="200"/>
      <c r="E33" s="200"/>
      <c r="F33" s="200"/>
      <c r="G33" s="200"/>
      <c r="H33" s="200"/>
      <c r="I33" s="1">
        <v>26</v>
      </c>
      <c r="J33" s="53">
        <f>IF(J31&gt;J27,J31-J27,0)</f>
        <v>108327993</v>
      </c>
      <c r="K33" s="53">
        <f>IF(K31&gt;K27,K31-K27,0)</f>
        <v>86914656</v>
      </c>
    </row>
    <row r="34" spans="1:11" ht="12.75">
      <c r="A34" s="216" t="s">
        <v>157</v>
      </c>
      <c r="B34" s="227"/>
      <c r="C34" s="227"/>
      <c r="D34" s="227"/>
      <c r="E34" s="227"/>
      <c r="F34" s="227"/>
      <c r="G34" s="227"/>
      <c r="H34" s="227"/>
      <c r="I34" s="264"/>
      <c r="J34" s="264"/>
      <c r="K34" s="265"/>
    </row>
    <row r="35" spans="1:11" ht="12.75">
      <c r="A35" s="210" t="s">
        <v>171</v>
      </c>
      <c r="B35" s="211"/>
      <c r="C35" s="211"/>
      <c r="D35" s="211"/>
      <c r="E35" s="211"/>
      <c r="F35" s="211"/>
      <c r="G35" s="211"/>
      <c r="H35" s="211"/>
      <c r="I35" s="1">
        <v>27</v>
      </c>
      <c r="J35" s="7"/>
      <c r="K35" s="7"/>
    </row>
    <row r="36" spans="1:11" ht="12.75">
      <c r="A36" s="210" t="s">
        <v>27</v>
      </c>
      <c r="B36" s="211"/>
      <c r="C36" s="211"/>
      <c r="D36" s="211"/>
      <c r="E36" s="211"/>
      <c r="F36" s="211"/>
      <c r="G36" s="211"/>
      <c r="H36" s="211"/>
      <c r="I36" s="1">
        <v>28</v>
      </c>
      <c r="J36" s="7"/>
      <c r="K36" s="7">
        <v>63009148</v>
      </c>
    </row>
    <row r="37" spans="1:11" ht="12.75">
      <c r="A37" s="210" t="s">
        <v>28</v>
      </c>
      <c r="B37" s="211"/>
      <c r="C37" s="211"/>
      <c r="D37" s="211"/>
      <c r="E37" s="211"/>
      <c r="F37" s="211"/>
      <c r="G37" s="211"/>
      <c r="H37" s="211"/>
      <c r="I37" s="1">
        <v>29</v>
      </c>
      <c r="J37" s="7">
        <v>56821911</v>
      </c>
      <c r="K37" s="7">
        <v>881098</v>
      </c>
    </row>
    <row r="38" spans="1:11" ht="12.75">
      <c r="A38" s="199" t="s">
        <v>66</v>
      </c>
      <c r="B38" s="200"/>
      <c r="C38" s="200"/>
      <c r="D38" s="200"/>
      <c r="E38" s="200"/>
      <c r="F38" s="200"/>
      <c r="G38" s="200"/>
      <c r="H38" s="200"/>
      <c r="I38" s="1">
        <v>30</v>
      </c>
      <c r="J38" s="53">
        <f>SUM(J35:J37)</f>
        <v>56821911</v>
      </c>
      <c r="K38" s="53">
        <f>SUM(K35:K37)</f>
        <v>63890246</v>
      </c>
    </row>
    <row r="39" spans="1:11" ht="12.75">
      <c r="A39" s="210" t="s">
        <v>29</v>
      </c>
      <c r="B39" s="211"/>
      <c r="C39" s="211"/>
      <c r="D39" s="211"/>
      <c r="E39" s="211"/>
      <c r="F39" s="211"/>
      <c r="G39" s="211"/>
      <c r="H39" s="211"/>
      <c r="I39" s="1">
        <v>31</v>
      </c>
      <c r="J39" s="7">
        <v>19694690</v>
      </c>
      <c r="K39" s="7"/>
    </row>
    <row r="40" spans="1:11" ht="12.75">
      <c r="A40" s="210" t="s">
        <v>30</v>
      </c>
      <c r="B40" s="211"/>
      <c r="C40" s="211"/>
      <c r="D40" s="211"/>
      <c r="E40" s="211"/>
      <c r="F40" s="211"/>
      <c r="G40" s="211"/>
      <c r="H40" s="211"/>
      <c r="I40" s="1">
        <v>32</v>
      </c>
      <c r="J40" s="7"/>
      <c r="K40" s="7"/>
    </row>
    <row r="41" spans="1:11" ht="12.75">
      <c r="A41" s="210" t="s">
        <v>31</v>
      </c>
      <c r="B41" s="211"/>
      <c r="C41" s="211"/>
      <c r="D41" s="211"/>
      <c r="E41" s="211"/>
      <c r="F41" s="211"/>
      <c r="G41" s="211"/>
      <c r="H41" s="211"/>
      <c r="I41" s="1">
        <v>33</v>
      </c>
      <c r="J41" s="7"/>
      <c r="K41" s="7"/>
    </row>
    <row r="42" spans="1:11" ht="12.75">
      <c r="A42" s="210" t="s">
        <v>32</v>
      </c>
      <c r="B42" s="211"/>
      <c r="C42" s="211"/>
      <c r="D42" s="211"/>
      <c r="E42" s="211"/>
      <c r="F42" s="211"/>
      <c r="G42" s="211"/>
      <c r="H42" s="211"/>
      <c r="I42" s="1">
        <v>34</v>
      </c>
      <c r="J42" s="7">
        <v>1558334</v>
      </c>
      <c r="K42" s="7"/>
    </row>
    <row r="43" spans="1:11" ht="12.75">
      <c r="A43" s="210" t="s">
        <v>33</v>
      </c>
      <c r="B43" s="211"/>
      <c r="C43" s="211"/>
      <c r="D43" s="211"/>
      <c r="E43" s="211"/>
      <c r="F43" s="211"/>
      <c r="G43" s="211"/>
      <c r="H43" s="211"/>
      <c r="I43" s="1">
        <v>35</v>
      </c>
      <c r="J43" s="7">
        <v>454462</v>
      </c>
      <c r="K43" s="7">
        <v>7532263</v>
      </c>
    </row>
    <row r="44" spans="1:11" ht="12.75">
      <c r="A44" s="199" t="s">
        <v>67</v>
      </c>
      <c r="B44" s="200"/>
      <c r="C44" s="200"/>
      <c r="D44" s="200"/>
      <c r="E44" s="200"/>
      <c r="F44" s="200"/>
      <c r="G44" s="200"/>
      <c r="H44" s="200"/>
      <c r="I44" s="1">
        <v>36</v>
      </c>
      <c r="J44" s="53">
        <f>SUM(J39:J43)</f>
        <v>21707486</v>
      </c>
      <c r="K44" s="53">
        <f>SUM(K39:K43)</f>
        <v>7532263</v>
      </c>
    </row>
    <row r="45" spans="1:11" ht="12.75">
      <c r="A45" s="199" t="s">
        <v>15</v>
      </c>
      <c r="B45" s="200"/>
      <c r="C45" s="200"/>
      <c r="D45" s="200"/>
      <c r="E45" s="200"/>
      <c r="F45" s="200"/>
      <c r="G45" s="200"/>
      <c r="H45" s="200"/>
      <c r="I45" s="1">
        <v>37</v>
      </c>
      <c r="J45" s="53">
        <f>IF(J38&gt;J44,J38-J44,0)</f>
        <v>35114425</v>
      </c>
      <c r="K45" s="53">
        <f>IF(K38&gt;K44,K38-K44,0)</f>
        <v>56357983</v>
      </c>
    </row>
    <row r="46" spans="1:11" ht="12.75">
      <c r="A46" s="199" t="s">
        <v>16</v>
      </c>
      <c r="B46" s="200"/>
      <c r="C46" s="200"/>
      <c r="D46" s="200"/>
      <c r="E46" s="200"/>
      <c r="F46" s="200"/>
      <c r="G46" s="200"/>
      <c r="H46" s="200"/>
      <c r="I46" s="1">
        <v>38</v>
      </c>
      <c r="J46" s="53">
        <f>IF(J44&gt;J38,J44-J38,0)</f>
        <v>0</v>
      </c>
      <c r="K46" s="53">
        <v>0</v>
      </c>
    </row>
    <row r="47" spans="1:11" ht="12.75">
      <c r="A47" s="210" t="s">
        <v>68</v>
      </c>
      <c r="B47" s="211"/>
      <c r="C47" s="211"/>
      <c r="D47" s="211"/>
      <c r="E47" s="211"/>
      <c r="F47" s="211"/>
      <c r="G47" s="211"/>
      <c r="H47" s="211"/>
      <c r="I47" s="1">
        <v>39</v>
      </c>
      <c r="J47" s="53">
        <f>IF(J19-J20+J32-J33+J45-J46&gt;0,J19-J20+J32-J33+J45-J46,0)</f>
        <v>0</v>
      </c>
      <c r="K47" s="53">
        <v>0</v>
      </c>
    </row>
    <row r="48" spans="1:11" ht="12.75">
      <c r="A48" s="210" t="s">
        <v>69</v>
      </c>
      <c r="B48" s="211"/>
      <c r="C48" s="211"/>
      <c r="D48" s="211"/>
      <c r="E48" s="211"/>
      <c r="F48" s="211"/>
      <c r="G48" s="211"/>
      <c r="H48" s="211"/>
      <c r="I48" s="1">
        <v>40</v>
      </c>
      <c r="J48" s="53">
        <f>IF(J20-J19+J33-J32+J46-J45&gt;0,J20-J19+J33-J32+J46-J45,0)</f>
        <v>208762681</v>
      </c>
      <c r="K48" s="53">
        <f>IF(K20-K19+K33-K32+K46-K45&gt;0,K20-K19+K33-K32+K46-K45,0)</f>
        <v>54214261</v>
      </c>
    </row>
    <row r="49" spans="1:11" ht="12.75">
      <c r="A49" s="210" t="s">
        <v>158</v>
      </c>
      <c r="B49" s="211"/>
      <c r="C49" s="211"/>
      <c r="D49" s="211"/>
      <c r="E49" s="211"/>
      <c r="F49" s="211"/>
      <c r="G49" s="211"/>
      <c r="H49" s="211"/>
      <c r="I49" s="1">
        <v>41</v>
      </c>
      <c r="J49" s="7">
        <v>222755699</v>
      </c>
      <c r="K49" s="7">
        <v>166188610</v>
      </c>
    </row>
    <row r="50" spans="1:11" ht="12.75">
      <c r="A50" s="210" t="s">
        <v>172</v>
      </c>
      <c r="B50" s="211"/>
      <c r="C50" s="211"/>
      <c r="D50" s="211"/>
      <c r="E50" s="211"/>
      <c r="F50" s="211"/>
      <c r="G50" s="211"/>
      <c r="H50" s="211"/>
      <c r="I50" s="1">
        <v>42</v>
      </c>
      <c r="J50" s="7"/>
      <c r="K50" s="7"/>
    </row>
    <row r="51" spans="1:11" ht="12.75">
      <c r="A51" s="210" t="s">
        <v>173</v>
      </c>
      <c r="B51" s="211"/>
      <c r="C51" s="211"/>
      <c r="D51" s="211"/>
      <c r="E51" s="211"/>
      <c r="F51" s="211"/>
      <c r="G51" s="211"/>
      <c r="H51" s="211"/>
      <c r="I51" s="1">
        <v>43</v>
      </c>
      <c r="J51" s="7">
        <f>+J48</f>
        <v>208762681</v>
      </c>
      <c r="K51" s="7">
        <v>54214261</v>
      </c>
    </row>
    <row r="52" spans="1:11" ht="12.75">
      <c r="A52" s="232" t="s">
        <v>174</v>
      </c>
      <c r="B52" s="233"/>
      <c r="C52" s="233"/>
      <c r="D52" s="233"/>
      <c r="E52" s="233"/>
      <c r="F52" s="233"/>
      <c r="G52" s="233"/>
      <c r="H52" s="233"/>
      <c r="I52" s="4">
        <v>44</v>
      </c>
      <c r="J52" s="61">
        <f>J49+J50-J51</f>
        <v>13993018</v>
      </c>
      <c r="K52" s="61">
        <f>K49+K50-K51</f>
        <v>111974349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7" sqref="A17:H17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0" t="s">
        <v>193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7" t="s">
        <v>337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336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2" t="s">
        <v>57</v>
      </c>
      <c r="B4" s="262"/>
      <c r="C4" s="262"/>
      <c r="D4" s="262"/>
      <c r="E4" s="262"/>
      <c r="F4" s="262"/>
      <c r="G4" s="262"/>
      <c r="H4" s="262"/>
      <c r="I4" s="66" t="s">
        <v>274</v>
      </c>
      <c r="J4" s="67" t="s">
        <v>313</v>
      </c>
      <c r="K4" s="67" t="s">
        <v>314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72">
        <v>2</v>
      </c>
      <c r="J5" s="73" t="s">
        <v>278</v>
      </c>
      <c r="K5" s="73" t="s">
        <v>279</v>
      </c>
    </row>
    <row r="6" spans="1:11" ht="12.75">
      <c r="A6" s="216" t="s">
        <v>153</v>
      </c>
      <c r="B6" s="227"/>
      <c r="C6" s="227"/>
      <c r="D6" s="227"/>
      <c r="E6" s="227"/>
      <c r="F6" s="227"/>
      <c r="G6" s="227"/>
      <c r="H6" s="227"/>
      <c r="I6" s="264"/>
      <c r="J6" s="264"/>
      <c r="K6" s="265"/>
    </row>
    <row r="7" spans="1:11" ht="12.75">
      <c r="A7" s="210" t="s">
        <v>195</v>
      </c>
      <c r="B7" s="211"/>
      <c r="C7" s="211"/>
      <c r="D7" s="211"/>
      <c r="E7" s="211"/>
      <c r="F7" s="211"/>
      <c r="G7" s="211"/>
      <c r="H7" s="211"/>
      <c r="I7" s="1">
        <v>1</v>
      </c>
      <c r="J7" s="5"/>
      <c r="K7" s="7"/>
    </row>
    <row r="8" spans="1:11" ht="12.75">
      <c r="A8" s="210" t="s">
        <v>117</v>
      </c>
      <c r="B8" s="211"/>
      <c r="C8" s="211"/>
      <c r="D8" s="211"/>
      <c r="E8" s="211"/>
      <c r="F8" s="211"/>
      <c r="G8" s="211"/>
      <c r="H8" s="211"/>
      <c r="I8" s="1">
        <v>2</v>
      </c>
      <c r="J8" s="5"/>
      <c r="K8" s="7"/>
    </row>
    <row r="9" spans="1:11" ht="12.75">
      <c r="A9" s="210" t="s">
        <v>118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 ht="12.75">
      <c r="A10" s="210" t="s">
        <v>119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120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199" t="s">
        <v>194</v>
      </c>
      <c r="B12" s="200"/>
      <c r="C12" s="200"/>
      <c r="D12" s="200"/>
      <c r="E12" s="200"/>
      <c r="F12" s="200"/>
      <c r="G12" s="200"/>
      <c r="H12" s="200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0" t="s">
        <v>121</v>
      </c>
      <c r="B13" s="211"/>
      <c r="C13" s="211"/>
      <c r="D13" s="211"/>
      <c r="E13" s="211"/>
      <c r="F13" s="211"/>
      <c r="G13" s="211"/>
      <c r="H13" s="211"/>
      <c r="I13" s="1">
        <v>7</v>
      </c>
      <c r="J13" s="5"/>
      <c r="K13" s="7"/>
    </row>
    <row r="14" spans="1:11" ht="12.75">
      <c r="A14" s="210" t="s">
        <v>122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123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124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1" ht="12.75">
      <c r="A17" s="210" t="s">
        <v>125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</row>
    <row r="18" spans="1:11" ht="12.75">
      <c r="A18" s="210" t="s">
        <v>126</v>
      </c>
      <c r="B18" s="211"/>
      <c r="C18" s="211"/>
      <c r="D18" s="211"/>
      <c r="E18" s="211"/>
      <c r="F18" s="211"/>
      <c r="G18" s="211"/>
      <c r="H18" s="211"/>
      <c r="I18" s="1">
        <v>12</v>
      </c>
      <c r="J18" s="5"/>
      <c r="K18" s="7"/>
    </row>
    <row r="19" spans="1:11" ht="12.75">
      <c r="A19" s="199" t="s">
        <v>45</v>
      </c>
      <c r="B19" s="200"/>
      <c r="C19" s="200"/>
      <c r="D19" s="200"/>
      <c r="E19" s="200"/>
      <c r="F19" s="200"/>
      <c r="G19" s="200"/>
      <c r="H19" s="200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9" t="s">
        <v>106</v>
      </c>
      <c r="B20" s="269"/>
      <c r="C20" s="269"/>
      <c r="D20" s="269"/>
      <c r="E20" s="269"/>
      <c r="F20" s="269"/>
      <c r="G20" s="269"/>
      <c r="H20" s="270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3" t="s">
        <v>107</v>
      </c>
      <c r="B21" s="271"/>
      <c r="C21" s="271"/>
      <c r="D21" s="271"/>
      <c r="E21" s="271"/>
      <c r="F21" s="271"/>
      <c r="G21" s="271"/>
      <c r="H21" s="27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6" t="s">
        <v>156</v>
      </c>
      <c r="B22" s="227"/>
      <c r="C22" s="227"/>
      <c r="D22" s="227"/>
      <c r="E22" s="227"/>
      <c r="F22" s="227"/>
      <c r="G22" s="227"/>
      <c r="H22" s="227"/>
      <c r="I22" s="264"/>
      <c r="J22" s="264"/>
      <c r="K22" s="265"/>
    </row>
    <row r="23" spans="1:11" ht="12.75">
      <c r="A23" s="210" t="s">
        <v>162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163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315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316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210" t="s">
        <v>164</v>
      </c>
      <c r="B27" s="211"/>
      <c r="C27" s="211"/>
      <c r="D27" s="211"/>
      <c r="E27" s="211"/>
      <c r="F27" s="211"/>
      <c r="G27" s="211"/>
      <c r="H27" s="211"/>
      <c r="I27" s="1">
        <v>20</v>
      </c>
      <c r="J27" s="5"/>
      <c r="K27" s="7"/>
    </row>
    <row r="28" spans="1:11" ht="12.75">
      <c r="A28" s="199" t="s">
        <v>112</v>
      </c>
      <c r="B28" s="200"/>
      <c r="C28" s="200"/>
      <c r="D28" s="200"/>
      <c r="E28" s="200"/>
      <c r="F28" s="200"/>
      <c r="G28" s="200"/>
      <c r="H28" s="200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0" t="s">
        <v>2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3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210" t="s">
        <v>4</v>
      </c>
      <c r="B31" s="211"/>
      <c r="C31" s="211"/>
      <c r="D31" s="211"/>
      <c r="E31" s="211"/>
      <c r="F31" s="211"/>
      <c r="G31" s="211"/>
      <c r="H31" s="211"/>
      <c r="I31" s="1">
        <v>24</v>
      </c>
      <c r="J31" s="5"/>
      <c r="K31" s="7"/>
    </row>
    <row r="32" spans="1:11" ht="12.75">
      <c r="A32" s="199" t="s">
        <v>46</v>
      </c>
      <c r="B32" s="200"/>
      <c r="C32" s="200"/>
      <c r="D32" s="200"/>
      <c r="E32" s="200"/>
      <c r="F32" s="200"/>
      <c r="G32" s="200"/>
      <c r="H32" s="200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9" t="s">
        <v>108</v>
      </c>
      <c r="B33" s="200"/>
      <c r="C33" s="200"/>
      <c r="D33" s="200"/>
      <c r="E33" s="200"/>
      <c r="F33" s="200"/>
      <c r="G33" s="200"/>
      <c r="H33" s="200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9" t="s">
        <v>109</v>
      </c>
      <c r="B34" s="200"/>
      <c r="C34" s="200"/>
      <c r="D34" s="200"/>
      <c r="E34" s="200"/>
      <c r="F34" s="200"/>
      <c r="G34" s="200"/>
      <c r="H34" s="200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6" t="s">
        <v>157</v>
      </c>
      <c r="B35" s="227"/>
      <c r="C35" s="227"/>
      <c r="D35" s="227"/>
      <c r="E35" s="227"/>
      <c r="F35" s="227"/>
      <c r="G35" s="227"/>
      <c r="H35" s="227"/>
      <c r="I35" s="264">
        <v>0</v>
      </c>
      <c r="J35" s="264"/>
      <c r="K35" s="265"/>
    </row>
    <row r="36" spans="1:11" ht="12.75">
      <c r="A36" s="210" t="s">
        <v>171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2.75">
      <c r="A37" s="210" t="s">
        <v>27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210" t="s">
        <v>28</v>
      </c>
      <c r="B38" s="211"/>
      <c r="C38" s="211"/>
      <c r="D38" s="211"/>
      <c r="E38" s="211"/>
      <c r="F38" s="211"/>
      <c r="G38" s="211"/>
      <c r="H38" s="211"/>
      <c r="I38" s="1">
        <v>30</v>
      </c>
      <c r="J38" s="5"/>
      <c r="K38" s="7"/>
    </row>
    <row r="39" spans="1:11" ht="12.75">
      <c r="A39" s="199" t="s">
        <v>47</v>
      </c>
      <c r="B39" s="200"/>
      <c r="C39" s="200"/>
      <c r="D39" s="200"/>
      <c r="E39" s="200"/>
      <c r="F39" s="200"/>
      <c r="G39" s="200"/>
      <c r="H39" s="200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0" t="s">
        <v>29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30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31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32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0" t="s">
        <v>33</v>
      </c>
      <c r="B44" s="211"/>
      <c r="C44" s="211"/>
      <c r="D44" s="211"/>
      <c r="E44" s="211"/>
      <c r="F44" s="211"/>
      <c r="G44" s="211"/>
      <c r="H44" s="211"/>
      <c r="I44" s="1">
        <v>36</v>
      </c>
      <c r="J44" s="5"/>
      <c r="K44" s="7"/>
    </row>
    <row r="45" spans="1:11" ht="12.75">
      <c r="A45" s="199" t="s">
        <v>146</v>
      </c>
      <c r="B45" s="200"/>
      <c r="C45" s="200"/>
      <c r="D45" s="200"/>
      <c r="E45" s="200"/>
      <c r="F45" s="200"/>
      <c r="G45" s="200"/>
      <c r="H45" s="200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9" t="s">
        <v>159</v>
      </c>
      <c r="B46" s="200"/>
      <c r="C46" s="200"/>
      <c r="D46" s="200"/>
      <c r="E46" s="200"/>
      <c r="F46" s="200"/>
      <c r="G46" s="200"/>
      <c r="H46" s="200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9" t="s">
        <v>160</v>
      </c>
      <c r="B47" s="200"/>
      <c r="C47" s="200"/>
      <c r="D47" s="200"/>
      <c r="E47" s="200"/>
      <c r="F47" s="200"/>
      <c r="G47" s="200"/>
      <c r="H47" s="200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9" t="s">
        <v>147</v>
      </c>
      <c r="B48" s="200"/>
      <c r="C48" s="200"/>
      <c r="D48" s="200"/>
      <c r="E48" s="200"/>
      <c r="F48" s="200"/>
      <c r="G48" s="200"/>
      <c r="H48" s="200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9" t="s">
        <v>13</v>
      </c>
      <c r="B49" s="200"/>
      <c r="C49" s="200"/>
      <c r="D49" s="200"/>
      <c r="E49" s="200"/>
      <c r="F49" s="200"/>
      <c r="G49" s="200"/>
      <c r="H49" s="200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9" t="s">
        <v>158</v>
      </c>
      <c r="B50" s="200"/>
      <c r="C50" s="200"/>
      <c r="D50" s="200"/>
      <c r="E50" s="200"/>
      <c r="F50" s="200"/>
      <c r="G50" s="200"/>
      <c r="H50" s="200"/>
      <c r="I50" s="1">
        <v>42</v>
      </c>
      <c r="J50" s="5"/>
      <c r="K50" s="7"/>
    </row>
    <row r="51" spans="1:11" ht="12.75">
      <c r="A51" s="199" t="s">
        <v>172</v>
      </c>
      <c r="B51" s="200"/>
      <c r="C51" s="200"/>
      <c r="D51" s="200"/>
      <c r="E51" s="200"/>
      <c r="F51" s="200"/>
      <c r="G51" s="200"/>
      <c r="H51" s="200"/>
      <c r="I51" s="1">
        <v>43</v>
      </c>
      <c r="J51" s="5"/>
      <c r="K51" s="7"/>
    </row>
    <row r="52" spans="1:11" ht="12.75">
      <c r="A52" s="199" t="s">
        <v>173</v>
      </c>
      <c r="B52" s="200"/>
      <c r="C52" s="200"/>
      <c r="D52" s="200"/>
      <c r="E52" s="200"/>
      <c r="F52" s="200"/>
      <c r="G52" s="200"/>
      <c r="H52" s="200"/>
      <c r="I52" s="1">
        <v>44</v>
      </c>
      <c r="J52" s="5"/>
      <c r="K52" s="7"/>
    </row>
    <row r="53" spans="1:11" ht="12.75">
      <c r="A53" s="213" t="s">
        <v>174</v>
      </c>
      <c r="B53" s="214"/>
      <c r="C53" s="214"/>
      <c r="D53" s="214"/>
      <c r="E53" s="214"/>
      <c r="F53" s="214"/>
      <c r="G53" s="214"/>
      <c r="H53" s="214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K6" sqref="K6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9.140625" style="76" customWidth="1"/>
    <col min="8" max="8" width="7.7109375" style="76" customWidth="1"/>
    <col min="9" max="9" width="9.140625" style="76" customWidth="1"/>
    <col min="10" max="11" width="10.8515625" style="76" bestFit="1" customWidth="1"/>
    <col min="12" max="16384" width="9.140625" style="76" customWidth="1"/>
  </cols>
  <sheetData>
    <row r="1" spans="1:12" ht="12.75">
      <c r="A1" s="279" t="s">
        <v>276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75"/>
    </row>
    <row r="2" spans="1:12" ht="15.75">
      <c r="A2" s="42"/>
      <c r="B2" s="74"/>
      <c r="C2" s="289" t="s">
        <v>277</v>
      </c>
      <c r="D2" s="289"/>
      <c r="E2" s="77" t="s">
        <v>331</v>
      </c>
      <c r="F2" s="43" t="s">
        <v>245</v>
      </c>
      <c r="G2" s="290" t="s">
        <v>332</v>
      </c>
      <c r="H2" s="291"/>
      <c r="I2" s="74"/>
      <c r="J2" s="74"/>
      <c r="K2" s="74"/>
      <c r="L2" s="78"/>
    </row>
    <row r="3" spans="1:11" ht="23.25">
      <c r="A3" s="292" t="s">
        <v>57</v>
      </c>
      <c r="B3" s="292"/>
      <c r="C3" s="292"/>
      <c r="D3" s="292"/>
      <c r="E3" s="292"/>
      <c r="F3" s="292"/>
      <c r="G3" s="292"/>
      <c r="H3" s="292"/>
      <c r="I3" s="81" t="s">
        <v>300</v>
      </c>
      <c r="J3" s="82" t="s">
        <v>148</v>
      </c>
      <c r="K3" s="82" t="s">
        <v>149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84">
        <v>2</v>
      </c>
      <c r="J4" s="83" t="s">
        <v>278</v>
      </c>
      <c r="K4" s="83" t="s">
        <v>279</v>
      </c>
    </row>
    <row r="5" spans="1:11" ht="12.75">
      <c r="A5" s="281" t="s">
        <v>280</v>
      </c>
      <c r="B5" s="282"/>
      <c r="C5" s="282"/>
      <c r="D5" s="282"/>
      <c r="E5" s="282"/>
      <c r="F5" s="282"/>
      <c r="G5" s="282"/>
      <c r="H5" s="282"/>
      <c r="I5" s="44">
        <v>1</v>
      </c>
      <c r="J5" s="45">
        <v>1672021209</v>
      </c>
      <c r="K5" s="45">
        <v>1672021209</v>
      </c>
    </row>
    <row r="6" spans="1:11" ht="12.75">
      <c r="A6" s="281" t="s">
        <v>281</v>
      </c>
      <c r="B6" s="282"/>
      <c r="C6" s="282"/>
      <c r="D6" s="282"/>
      <c r="E6" s="282"/>
      <c r="F6" s="282"/>
      <c r="G6" s="282"/>
      <c r="H6" s="282"/>
      <c r="I6" s="44">
        <v>2</v>
      </c>
      <c r="J6" s="46">
        <v>-8395862</v>
      </c>
      <c r="K6" s="46">
        <v>0</v>
      </c>
    </row>
    <row r="7" spans="1:11" ht="12.75">
      <c r="A7" s="281" t="s">
        <v>282</v>
      </c>
      <c r="B7" s="282"/>
      <c r="C7" s="282"/>
      <c r="D7" s="282"/>
      <c r="E7" s="282"/>
      <c r="F7" s="282"/>
      <c r="G7" s="282"/>
      <c r="H7" s="282"/>
      <c r="I7" s="44">
        <v>3</v>
      </c>
      <c r="J7" s="46">
        <v>98724307</v>
      </c>
      <c r="K7" s="46">
        <v>94087785</v>
      </c>
    </row>
    <row r="8" spans="1:11" ht="12.75">
      <c r="A8" s="281" t="s">
        <v>283</v>
      </c>
      <c r="B8" s="282"/>
      <c r="C8" s="282"/>
      <c r="D8" s="282"/>
      <c r="E8" s="282"/>
      <c r="F8" s="282"/>
      <c r="G8" s="282"/>
      <c r="H8" s="282"/>
      <c r="I8" s="44">
        <v>4</v>
      </c>
      <c r="J8" s="46">
        <v>263592748</v>
      </c>
      <c r="K8" s="46">
        <v>271292272</v>
      </c>
    </row>
    <row r="9" spans="1:11" ht="12.75">
      <c r="A9" s="281" t="s">
        <v>284</v>
      </c>
      <c r="B9" s="282"/>
      <c r="C9" s="282"/>
      <c r="D9" s="282"/>
      <c r="E9" s="282"/>
      <c r="F9" s="282"/>
      <c r="G9" s="282"/>
      <c r="H9" s="282"/>
      <c r="I9" s="44">
        <v>5</v>
      </c>
      <c r="J9" s="46">
        <v>23627648</v>
      </c>
      <c r="K9" s="46">
        <v>-124261257</v>
      </c>
    </row>
    <row r="10" spans="1:11" ht="12.75">
      <c r="A10" s="281" t="s">
        <v>285</v>
      </c>
      <c r="B10" s="282"/>
      <c r="C10" s="282"/>
      <c r="D10" s="282"/>
      <c r="E10" s="282"/>
      <c r="F10" s="282"/>
      <c r="G10" s="282"/>
      <c r="H10" s="282"/>
      <c r="I10" s="44">
        <v>6</v>
      </c>
      <c r="J10" s="46"/>
      <c r="K10" s="46"/>
    </row>
    <row r="11" spans="1:11" ht="12.75">
      <c r="A11" s="281" t="s">
        <v>286</v>
      </c>
      <c r="B11" s="282"/>
      <c r="C11" s="282"/>
      <c r="D11" s="282"/>
      <c r="E11" s="282"/>
      <c r="F11" s="282"/>
      <c r="G11" s="282"/>
      <c r="H11" s="282"/>
      <c r="I11" s="44">
        <v>7</v>
      </c>
      <c r="J11" s="46"/>
      <c r="K11" s="46"/>
    </row>
    <row r="12" spans="1:12" ht="12.75">
      <c r="A12" s="281" t="s">
        <v>287</v>
      </c>
      <c r="B12" s="282"/>
      <c r="C12" s="282"/>
      <c r="D12" s="282"/>
      <c r="E12" s="282"/>
      <c r="F12" s="282"/>
      <c r="G12" s="282"/>
      <c r="H12" s="282"/>
      <c r="I12" s="44">
        <v>8</v>
      </c>
      <c r="J12" s="46">
        <v>29750702</v>
      </c>
      <c r="K12" s="46">
        <v>30631799.54</v>
      </c>
      <c r="L12" s="128"/>
    </row>
    <row r="13" spans="1:11" ht="12.75">
      <c r="A13" s="281" t="s">
        <v>288</v>
      </c>
      <c r="B13" s="282"/>
      <c r="C13" s="282"/>
      <c r="D13" s="282"/>
      <c r="E13" s="282"/>
      <c r="F13" s="282"/>
      <c r="G13" s="282"/>
      <c r="H13" s="282"/>
      <c r="I13" s="44">
        <v>9</v>
      </c>
      <c r="J13" s="46"/>
      <c r="K13" s="46"/>
    </row>
    <row r="14" spans="1:11" ht="12.75">
      <c r="A14" s="283" t="s">
        <v>289</v>
      </c>
      <c r="B14" s="284"/>
      <c r="C14" s="284"/>
      <c r="D14" s="284"/>
      <c r="E14" s="284"/>
      <c r="F14" s="284"/>
      <c r="G14" s="284"/>
      <c r="H14" s="284"/>
      <c r="I14" s="44">
        <v>10</v>
      </c>
      <c r="J14" s="79">
        <f>SUM(J5:J13)</f>
        <v>2079320752</v>
      </c>
      <c r="K14" s="79">
        <f>SUM(K5:K13)</f>
        <v>1943771808.54</v>
      </c>
    </row>
    <row r="15" spans="1:11" ht="12.75">
      <c r="A15" s="281" t="s">
        <v>290</v>
      </c>
      <c r="B15" s="282"/>
      <c r="C15" s="282"/>
      <c r="D15" s="282"/>
      <c r="E15" s="282"/>
      <c r="F15" s="282"/>
      <c r="G15" s="282"/>
      <c r="H15" s="282"/>
      <c r="I15" s="44">
        <v>11</v>
      </c>
      <c r="J15" s="46"/>
      <c r="K15" s="46"/>
    </row>
    <row r="16" spans="1:11" ht="12.75">
      <c r="A16" s="281" t="s">
        <v>291</v>
      </c>
      <c r="B16" s="282"/>
      <c r="C16" s="282"/>
      <c r="D16" s="282"/>
      <c r="E16" s="282"/>
      <c r="F16" s="282"/>
      <c r="G16" s="282"/>
      <c r="H16" s="282"/>
      <c r="I16" s="44">
        <v>12</v>
      </c>
      <c r="J16" s="46"/>
      <c r="K16" s="46"/>
    </row>
    <row r="17" spans="1:11" ht="12.75">
      <c r="A17" s="281" t="s">
        <v>292</v>
      </c>
      <c r="B17" s="282"/>
      <c r="C17" s="282"/>
      <c r="D17" s="282"/>
      <c r="E17" s="282"/>
      <c r="F17" s="282"/>
      <c r="G17" s="282"/>
      <c r="H17" s="282"/>
      <c r="I17" s="44">
        <v>13</v>
      </c>
      <c r="J17" s="46"/>
      <c r="K17" s="46"/>
    </row>
    <row r="18" spans="1:11" ht="12.75">
      <c r="A18" s="281" t="s">
        <v>293</v>
      </c>
      <c r="B18" s="282"/>
      <c r="C18" s="282"/>
      <c r="D18" s="282"/>
      <c r="E18" s="282"/>
      <c r="F18" s="282"/>
      <c r="G18" s="282"/>
      <c r="H18" s="282"/>
      <c r="I18" s="44">
        <v>14</v>
      </c>
      <c r="J18" s="46"/>
      <c r="K18" s="46"/>
    </row>
    <row r="19" spans="1:11" ht="12.75">
      <c r="A19" s="281" t="s">
        <v>294</v>
      </c>
      <c r="B19" s="282"/>
      <c r="C19" s="282"/>
      <c r="D19" s="282"/>
      <c r="E19" s="282"/>
      <c r="F19" s="282"/>
      <c r="G19" s="282"/>
      <c r="H19" s="282"/>
      <c r="I19" s="44">
        <v>15</v>
      </c>
      <c r="J19" s="46"/>
      <c r="K19" s="46"/>
    </row>
    <row r="20" spans="1:11" ht="12.75">
      <c r="A20" s="281" t="s">
        <v>295</v>
      </c>
      <c r="B20" s="282"/>
      <c r="C20" s="282"/>
      <c r="D20" s="282"/>
      <c r="E20" s="282"/>
      <c r="F20" s="282"/>
      <c r="G20" s="282"/>
      <c r="H20" s="282"/>
      <c r="I20" s="44">
        <v>16</v>
      </c>
      <c r="J20" s="46"/>
      <c r="K20" s="46"/>
    </row>
    <row r="21" spans="1:11" ht="12.75">
      <c r="A21" s="283" t="s">
        <v>296</v>
      </c>
      <c r="B21" s="284"/>
      <c r="C21" s="284"/>
      <c r="D21" s="284"/>
      <c r="E21" s="284"/>
      <c r="F21" s="284"/>
      <c r="G21" s="284"/>
      <c r="H21" s="284"/>
      <c r="I21" s="44">
        <v>17</v>
      </c>
      <c r="J21" s="80"/>
      <c r="K21" s="80"/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3" t="s">
        <v>297</v>
      </c>
      <c r="B23" s="274"/>
      <c r="C23" s="274"/>
      <c r="D23" s="274"/>
      <c r="E23" s="274"/>
      <c r="F23" s="274"/>
      <c r="G23" s="274"/>
      <c r="H23" s="274"/>
      <c r="I23" s="47">
        <v>18</v>
      </c>
      <c r="J23" s="45"/>
      <c r="K23" s="45"/>
    </row>
    <row r="24" spans="1:11" ht="17.25" customHeight="1">
      <c r="A24" s="275" t="s">
        <v>298</v>
      </c>
      <c r="B24" s="276"/>
      <c r="C24" s="276"/>
      <c r="D24" s="276"/>
      <c r="E24" s="276"/>
      <c r="F24" s="276"/>
      <c r="G24" s="276"/>
      <c r="H24" s="276"/>
      <c r="I24" s="48">
        <v>19</v>
      </c>
      <c r="J24" s="80"/>
      <c r="K24" s="80"/>
    </row>
    <row r="25" spans="1:11" ht="30" customHeight="1">
      <c r="A25" s="277" t="s">
        <v>299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4" t="s">
        <v>275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5" t="s">
        <v>310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bpeteh</cp:lastModifiedBy>
  <cp:lastPrinted>2015-04-28T07:49:01Z</cp:lastPrinted>
  <dcterms:created xsi:type="dcterms:W3CDTF">2008-10-17T11:51:54Z</dcterms:created>
  <dcterms:modified xsi:type="dcterms:W3CDTF">2015-04-28T07:49:21Z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